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120A - 103 CR 36\"/>
    </mc:Choice>
  </mc:AlternateContent>
  <bookViews>
    <workbookView xWindow="240" yWindow="90" windowWidth="9135" windowHeight="4965" tabRatio="736" activeTab="3"/>
  </bookViews>
  <sheets>
    <sheet name="G-3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'G-3'!$A$1:$U$58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E41" i="4689" l="1"/>
  <c r="F38" i="4689"/>
  <c r="E38" i="4689"/>
  <c r="E29" i="4689" l="1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T17" i="4681"/>
  <c r="AN26" i="4688" l="1"/>
  <c r="CB18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30" i="4688" l="1"/>
  <c r="CA20" i="4688" s="1"/>
  <c r="AI30" i="4688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<sst xmlns="http://schemas.openxmlformats.org/spreadsheetml/2006/main" count="519" uniqueCount="153">
  <si>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</si>
  <si>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</si>
  <si>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</si>
  <si>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</si>
  <si>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</si>
  <si>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</si>
  <si>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</si>
  <si>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</si>
  <si>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</si>
  <si>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</si>
  <si>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</si>
  <si>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</si>
  <si>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</si>
  <si>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</si>
  <si>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</si>
  <si>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</si>
  <si>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</si>
  <si>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</si>
  <si>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</si>
  <si>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</si>
  <si>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</si>
  <si>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</si>
  <si>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</si>
  <si>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</si>
  <si>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</si>
  <si>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</si>
  <si>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</si>
  <si>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</si>
  <si>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</si>
  <si>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</si>
  <si>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</si>
  <si>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</si>
  <si>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</si>
  <si>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</si>
  <si>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</si>
  <si>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</si>
  <si>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</si>
  <si>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</si>
  <si>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</si>
  <si>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</si>
  <si>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</si>
  <si>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</si>
  <si>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</si>
  <si>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</si>
  <si>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</si>
  <si>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</si>
  <si>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</si>
  <si>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</si>
  <si>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</si>
  <si>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</si>
  <si>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</si>
  <si>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</si>
  <si>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</si>
  <si>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</si>
  <si>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</si>
  <si>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</si>
  <si>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</si>
  <si>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</si>
  <si>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</si>
  <si>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</si>
  <si>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</si>
  <si>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</si>
  <si>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</si>
  <si>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</si>
  <si>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</si>
  <si>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</si>
  <si>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</si>
  <si>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</si>
  <si>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</si>
  <si>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</si>
  <si>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</si>
  <si>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</si>
  <si>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</si>
  <si>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</si>
  <si>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</si>
  <si>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</si>
  <si>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</si>
  <si>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</si>
  <si>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</si>
  <si>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</si>
  <si>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</si>
  <si>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</si>
  <si>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</si>
  <si>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</si>
  <si>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</si>
  <si>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</si>
  <si>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</si>
  <si>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</si>
  <si>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</si>
  <si>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</si>
  <si>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</si>
  <si>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</si>
  <si>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</si>
  <si>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</si>
  <si>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</si>
  <si>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</si>
  <si>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</si>
  <si>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</si>
  <si>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</si>
  <si>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</si>
  <si>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</si>
  <si>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</si>
  <si>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</si>
  <si>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</si>
  <si>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</si>
  <si>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</si>
  <si>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</si>
  <si>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</si>
  <si>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</si>
  <si>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</si>
  <si>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</si>
  <si>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</si>
  <si>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</si>
  <si>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</si>
  <si>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</si>
  <si>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</si>
  <si>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</si>
  <si>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</si>
  <si>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</si>
  <si>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</si>
  <si>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</si>
  <si>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</si>
  <si>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</si>
  <si>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</si>
  <si>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</si>
  <si>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</si>
  <si>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</si>
  <si>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</si>
  <si>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</si>
  <si>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</si>
  <si>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</si>
  <si>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</si>
  <si>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</si>
  <si>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</si>
  <si>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</si>
  <si>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</si>
  <si>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</si>
  <si>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</si>
  <si>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</si>
  <si>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</si>
  <si>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</si>
  <si>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</si>
  <si>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</si>
  <si>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</si>
  <si>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</si>
  <si>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</si>
  <si>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</si>
  <si>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102A - 103  X CARRERA 36 </t>
  </si>
  <si>
    <t>3 (OCC-OR)</t>
  </si>
  <si>
    <t xml:space="preserve">JULIO VASQUEZ </t>
  </si>
  <si>
    <t xml:space="preserve">16:45 - 17:45 </t>
  </si>
  <si>
    <t xml:space="preserve">IVAN FONSECA </t>
  </si>
  <si>
    <t xml:space="preserve">GEOVANNIS 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</si>
</sst>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8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54.5</c:v>
                </c:pt>
                <c:pt idx="1">
                  <c:v>70.5</c:v>
                </c:pt>
                <c:pt idx="2">
                  <c:v>35</c:v>
                </c:pt>
                <c:pt idx="3">
                  <c:v>26.5</c:v>
                </c:pt>
                <c:pt idx="4">
                  <c:v>43.5</c:v>
                </c:pt>
                <c:pt idx="5">
                  <c:v>26</c:v>
                </c:pt>
                <c:pt idx="6">
                  <c:v>15</c:v>
                </c:pt>
                <c:pt idx="7">
                  <c:v>19</c:v>
                </c:pt>
                <c:pt idx="8">
                  <c:v>24.5</c:v>
                </c:pt>
                <c:pt idx="9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87144"/>
        <c:axId val="161987928"/>
      </c:barChart>
      <c:catAx>
        <c:axId val="161987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8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8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87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186.5</c:v>
                </c:pt>
                <c:pt idx="4">
                  <c:v>175.5</c:v>
                </c:pt>
                <c:pt idx="5">
                  <c:v>131</c:v>
                </c:pt>
                <c:pt idx="6">
                  <c:v>111</c:v>
                </c:pt>
                <c:pt idx="7">
                  <c:v>103.5</c:v>
                </c:pt>
                <c:pt idx="8">
                  <c:v>84.5</c:v>
                </c:pt>
                <c:pt idx="9">
                  <c:v>100</c:v>
                </c:pt>
                <c:pt idx="13">
                  <c:v>111.5</c:v>
                </c:pt>
                <c:pt idx="14">
                  <c:v>129</c:v>
                </c:pt>
                <c:pt idx="15">
                  <c:v>148</c:v>
                </c:pt>
                <c:pt idx="16">
                  <c:v>156.5</c:v>
                </c:pt>
                <c:pt idx="17">
                  <c:v>161.5</c:v>
                </c:pt>
                <c:pt idx="18">
                  <c:v>155</c:v>
                </c:pt>
                <c:pt idx="19">
                  <c:v>141.5</c:v>
                </c:pt>
                <c:pt idx="20">
                  <c:v>123.5</c:v>
                </c:pt>
                <c:pt idx="21">
                  <c:v>110.5</c:v>
                </c:pt>
                <c:pt idx="22">
                  <c:v>112.5</c:v>
                </c:pt>
                <c:pt idx="23">
                  <c:v>120.5</c:v>
                </c:pt>
                <c:pt idx="24">
                  <c:v>127</c:v>
                </c:pt>
                <c:pt idx="25">
                  <c:v>140</c:v>
                </c:pt>
                <c:pt idx="29">
                  <c:v>144</c:v>
                </c:pt>
                <c:pt idx="30">
                  <c:v>162</c:v>
                </c:pt>
                <c:pt idx="31">
                  <c:v>161.5</c:v>
                </c:pt>
                <c:pt idx="32">
                  <c:v>167.5</c:v>
                </c:pt>
                <c:pt idx="33">
                  <c:v>167</c:v>
                </c:pt>
                <c:pt idx="34">
                  <c:v>153.5</c:v>
                </c:pt>
                <c:pt idx="35">
                  <c:v>151.5</c:v>
                </c:pt>
                <c:pt idx="36">
                  <c:v>146.5</c:v>
                </c:pt>
                <c:pt idx="37">
                  <c:v>137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151</c:v>
                </c:pt>
                <c:pt idx="4">
                  <c:v>155.5</c:v>
                </c:pt>
                <c:pt idx="5">
                  <c:v>156.5</c:v>
                </c:pt>
                <c:pt idx="6">
                  <c:v>147</c:v>
                </c:pt>
                <c:pt idx="7">
                  <c:v>150</c:v>
                </c:pt>
                <c:pt idx="8">
                  <c:v>148.5</c:v>
                </c:pt>
                <c:pt idx="9">
                  <c:v>162.5</c:v>
                </c:pt>
                <c:pt idx="13">
                  <c:v>127</c:v>
                </c:pt>
                <c:pt idx="14">
                  <c:v>135</c:v>
                </c:pt>
                <c:pt idx="15">
                  <c:v>145.5</c:v>
                </c:pt>
                <c:pt idx="16">
                  <c:v>156.5</c:v>
                </c:pt>
                <c:pt idx="17">
                  <c:v>153.5</c:v>
                </c:pt>
                <c:pt idx="18">
                  <c:v>151</c:v>
                </c:pt>
                <c:pt idx="19">
                  <c:v>142.5</c:v>
                </c:pt>
                <c:pt idx="20">
                  <c:v>137.5</c:v>
                </c:pt>
                <c:pt idx="21">
                  <c:v>149</c:v>
                </c:pt>
                <c:pt idx="22">
                  <c:v>161</c:v>
                </c:pt>
                <c:pt idx="23">
                  <c:v>160</c:v>
                </c:pt>
                <c:pt idx="24">
                  <c:v>165.5</c:v>
                </c:pt>
                <c:pt idx="25">
                  <c:v>159.5</c:v>
                </c:pt>
                <c:pt idx="29">
                  <c:v>167.5</c:v>
                </c:pt>
                <c:pt idx="30">
                  <c:v>175</c:v>
                </c:pt>
                <c:pt idx="31">
                  <c:v>156</c:v>
                </c:pt>
                <c:pt idx="32">
                  <c:v>142.5</c:v>
                </c:pt>
                <c:pt idx="33">
                  <c:v>152</c:v>
                </c:pt>
                <c:pt idx="34">
                  <c:v>138</c:v>
                </c:pt>
                <c:pt idx="35">
                  <c:v>143.5</c:v>
                </c:pt>
                <c:pt idx="36">
                  <c:v>140.5</c:v>
                </c:pt>
                <c:pt idx="37">
                  <c:v>124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337.5</c:v>
                </c:pt>
                <c:pt idx="4">
                  <c:v>331</c:v>
                </c:pt>
                <c:pt idx="5">
                  <c:v>287.5</c:v>
                </c:pt>
                <c:pt idx="6">
                  <c:v>258</c:v>
                </c:pt>
                <c:pt idx="7">
                  <c:v>253.5</c:v>
                </c:pt>
                <c:pt idx="8">
                  <c:v>233</c:v>
                </c:pt>
                <c:pt idx="9">
                  <c:v>262.5</c:v>
                </c:pt>
                <c:pt idx="13">
                  <c:v>238.5</c:v>
                </c:pt>
                <c:pt idx="14">
                  <c:v>264</c:v>
                </c:pt>
                <c:pt idx="15">
                  <c:v>293.5</c:v>
                </c:pt>
                <c:pt idx="16">
                  <c:v>313</c:v>
                </c:pt>
                <c:pt idx="17">
                  <c:v>315</c:v>
                </c:pt>
                <c:pt idx="18">
                  <c:v>306</c:v>
                </c:pt>
                <c:pt idx="19">
                  <c:v>284</c:v>
                </c:pt>
                <c:pt idx="20">
                  <c:v>261</c:v>
                </c:pt>
                <c:pt idx="21">
                  <c:v>259.5</c:v>
                </c:pt>
                <c:pt idx="22">
                  <c:v>273.5</c:v>
                </c:pt>
                <c:pt idx="23">
                  <c:v>280.5</c:v>
                </c:pt>
                <c:pt idx="24">
                  <c:v>292.5</c:v>
                </c:pt>
                <c:pt idx="25">
                  <c:v>299.5</c:v>
                </c:pt>
                <c:pt idx="29">
                  <c:v>311.5</c:v>
                </c:pt>
                <c:pt idx="30">
                  <c:v>337</c:v>
                </c:pt>
                <c:pt idx="31">
                  <c:v>317.5</c:v>
                </c:pt>
                <c:pt idx="32">
                  <c:v>310</c:v>
                </c:pt>
                <c:pt idx="33">
                  <c:v>319</c:v>
                </c:pt>
                <c:pt idx="34">
                  <c:v>291.5</c:v>
                </c:pt>
                <c:pt idx="35">
                  <c:v>295</c:v>
                </c:pt>
                <c:pt idx="36">
                  <c:v>287</c:v>
                </c:pt>
                <c:pt idx="37">
                  <c:v>261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38712"/>
        <c:axId val="164637144"/>
      </c:lineChart>
      <c:catAx>
        <c:axId val="164638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63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7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638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24.5</c:v>
                </c:pt>
                <c:pt idx="1">
                  <c:v>19.5</c:v>
                </c:pt>
                <c:pt idx="2">
                  <c:v>34</c:v>
                </c:pt>
                <c:pt idx="3">
                  <c:v>33.5</c:v>
                </c:pt>
                <c:pt idx="4">
                  <c:v>42</c:v>
                </c:pt>
                <c:pt idx="5">
                  <c:v>38.5</c:v>
                </c:pt>
                <c:pt idx="6">
                  <c:v>42.5</c:v>
                </c:pt>
                <c:pt idx="7">
                  <c:v>38.5</c:v>
                </c:pt>
                <c:pt idx="8">
                  <c:v>35.5</c:v>
                </c:pt>
                <c:pt idx="9">
                  <c:v>25</c:v>
                </c:pt>
                <c:pt idx="10">
                  <c:v>24.5</c:v>
                </c:pt>
                <c:pt idx="11">
                  <c:v>25.5</c:v>
                </c:pt>
                <c:pt idx="12">
                  <c:v>37.5</c:v>
                </c:pt>
                <c:pt idx="13">
                  <c:v>33</c:v>
                </c:pt>
                <c:pt idx="14">
                  <c:v>31</c:v>
                </c:pt>
                <c:pt idx="15">
                  <c:v>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43920"/>
        <c:axId val="163744312"/>
      </c:barChart>
      <c:catAx>
        <c:axId val="16374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4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44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4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30.5</c:v>
                </c:pt>
                <c:pt idx="1">
                  <c:v>36</c:v>
                </c:pt>
                <c:pt idx="2">
                  <c:v>31.5</c:v>
                </c:pt>
                <c:pt idx="3">
                  <c:v>46</c:v>
                </c:pt>
                <c:pt idx="4">
                  <c:v>48.5</c:v>
                </c:pt>
                <c:pt idx="5">
                  <c:v>35.5</c:v>
                </c:pt>
                <c:pt idx="6">
                  <c:v>37.5</c:v>
                </c:pt>
                <c:pt idx="7">
                  <c:v>45.5</c:v>
                </c:pt>
                <c:pt idx="8">
                  <c:v>35</c:v>
                </c:pt>
                <c:pt idx="9">
                  <c:v>33.5</c:v>
                </c:pt>
                <c:pt idx="10">
                  <c:v>32.5</c:v>
                </c:pt>
                <c:pt idx="11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45096"/>
        <c:axId val="163745488"/>
      </c:barChart>
      <c:catAx>
        <c:axId val="16374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4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4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4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30</c:v>
                </c:pt>
                <c:pt idx="1">
                  <c:v>44.5</c:v>
                </c:pt>
                <c:pt idx="2">
                  <c:v>40</c:v>
                </c:pt>
                <c:pt idx="3">
                  <c:v>36.5</c:v>
                </c:pt>
                <c:pt idx="4">
                  <c:v>34.5</c:v>
                </c:pt>
                <c:pt idx="5">
                  <c:v>45.5</c:v>
                </c:pt>
                <c:pt idx="6">
                  <c:v>30.5</c:v>
                </c:pt>
                <c:pt idx="7">
                  <c:v>39.5</c:v>
                </c:pt>
                <c:pt idx="8">
                  <c:v>33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46272"/>
        <c:axId val="163746664"/>
      </c:barChart>
      <c:catAx>
        <c:axId val="16374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4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74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4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</c:v>
                </c:pt>
                <c:pt idx="1">
                  <c:v>43.5</c:v>
                </c:pt>
                <c:pt idx="2">
                  <c:v>51</c:v>
                </c:pt>
                <c:pt idx="3">
                  <c:v>30</c:v>
                </c:pt>
                <c:pt idx="4">
                  <c:v>50.5</c:v>
                </c:pt>
                <c:pt idx="5">
                  <c:v>24.5</c:v>
                </c:pt>
                <c:pt idx="6">
                  <c:v>37.5</c:v>
                </c:pt>
                <c:pt idx="7">
                  <c:v>39.5</c:v>
                </c:pt>
                <c:pt idx="8">
                  <c:v>36.5</c:v>
                </c:pt>
                <c:pt idx="9">
                  <c:v>30</c:v>
                </c:pt>
                <c:pt idx="10">
                  <c:v>34.5</c:v>
                </c:pt>
                <c:pt idx="11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39104"/>
        <c:axId val="164639496"/>
      </c:barChart>
      <c:catAx>
        <c:axId val="16463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30</c:v>
                </c:pt>
                <c:pt idx="1">
                  <c:v>28.5</c:v>
                </c:pt>
                <c:pt idx="2">
                  <c:v>31</c:v>
                </c:pt>
                <c:pt idx="3">
                  <c:v>37.5</c:v>
                </c:pt>
                <c:pt idx="4">
                  <c:v>38</c:v>
                </c:pt>
                <c:pt idx="5">
                  <c:v>39</c:v>
                </c:pt>
                <c:pt idx="6">
                  <c:v>42</c:v>
                </c:pt>
                <c:pt idx="7">
                  <c:v>34.5</c:v>
                </c:pt>
                <c:pt idx="8">
                  <c:v>35.5</c:v>
                </c:pt>
                <c:pt idx="9">
                  <c:v>30.5</c:v>
                </c:pt>
                <c:pt idx="10">
                  <c:v>37</c:v>
                </c:pt>
                <c:pt idx="11">
                  <c:v>46</c:v>
                </c:pt>
                <c:pt idx="12">
                  <c:v>47.5</c:v>
                </c:pt>
                <c:pt idx="13">
                  <c:v>29.5</c:v>
                </c:pt>
                <c:pt idx="14">
                  <c:v>42.5</c:v>
                </c:pt>
                <c:pt idx="15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40280"/>
        <c:axId val="164640672"/>
      </c:barChart>
      <c:catAx>
        <c:axId val="164640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4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4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40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84.5</c:v>
                </c:pt>
                <c:pt idx="1">
                  <c:v>115</c:v>
                </c:pt>
                <c:pt idx="2">
                  <c:v>75</c:v>
                </c:pt>
                <c:pt idx="3">
                  <c:v>63</c:v>
                </c:pt>
                <c:pt idx="4">
                  <c:v>78</c:v>
                </c:pt>
                <c:pt idx="5">
                  <c:v>71.5</c:v>
                </c:pt>
                <c:pt idx="6">
                  <c:v>45.5</c:v>
                </c:pt>
                <c:pt idx="7">
                  <c:v>58.5</c:v>
                </c:pt>
                <c:pt idx="8">
                  <c:v>57.5</c:v>
                </c:pt>
                <c:pt idx="9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69536"/>
        <c:axId val="164569928"/>
      </c:barChart>
      <c:catAx>
        <c:axId val="16456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6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6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6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73.5</c:v>
                </c:pt>
                <c:pt idx="1">
                  <c:v>79.5</c:v>
                </c:pt>
                <c:pt idx="2">
                  <c:v>82.5</c:v>
                </c:pt>
                <c:pt idx="3">
                  <c:v>76</c:v>
                </c:pt>
                <c:pt idx="4">
                  <c:v>99</c:v>
                </c:pt>
                <c:pt idx="5">
                  <c:v>60</c:v>
                </c:pt>
                <c:pt idx="6">
                  <c:v>75</c:v>
                </c:pt>
                <c:pt idx="7">
                  <c:v>85</c:v>
                </c:pt>
                <c:pt idx="8">
                  <c:v>71.5</c:v>
                </c:pt>
                <c:pt idx="9">
                  <c:v>63.5</c:v>
                </c:pt>
                <c:pt idx="10">
                  <c:v>67</c:v>
                </c:pt>
                <c:pt idx="11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70712"/>
        <c:axId val="164571104"/>
      </c:barChart>
      <c:catAx>
        <c:axId val="16457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7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7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54.5</c:v>
                </c:pt>
                <c:pt idx="1">
                  <c:v>48</c:v>
                </c:pt>
                <c:pt idx="2">
                  <c:v>65</c:v>
                </c:pt>
                <c:pt idx="3">
                  <c:v>71</c:v>
                </c:pt>
                <c:pt idx="4">
                  <c:v>80</c:v>
                </c:pt>
                <c:pt idx="5">
                  <c:v>77.5</c:v>
                </c:pt>
                <c:pt idx="6">
                  <c:v>84.5</c:v>
                </c:pt>
                <c:pt idx="7">
                  <c:v>73</c:v>
                </c:pt>
                <c:pt idx="8">
                  <c:v>71</c:v>
                </c:pt>
                <c:pt idx="9">
                  <c:v>55.5</c:v>
                </c:pt>
                <c:pt idx="10">
                  <c:v>61.5</c:v>
                </c:pt>
                <c:pt idx="11">
                  <c:v>71.5</c:v>
                </c:pt>
                <c:pt idx="12">
                  <c:v>85</c:v>
                </c:pt>
                <c:pt idx="13">
                  <c:v>62.5</c:v>
                </c:pt>
                <c:pt idx="14">
                  <c:v>73.5</c:v>
                </c:pt>
                <c:pt idx="15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38320"/>
        <c:axId val="164637928"/>
      </c:barChart>
      <c:catAx>
        <c:axId val="16463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3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3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6" t="s">
        <v>38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4" t="s">
        <v>54</v>
      </c>
      <c r="B4" s="134"/>
      <c r="C4" s="134"/>
      <c r="D4" s="26"/>
      <c r="E4" s="138" t="s">
        <v>60</v>
      </c>
      <c r="F4" s="138"/>
      <c r="G4" s="138"/>
      <c r="H4" s="13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8" t="s">
        <v>56</v>
      </c>
      <c r="B5" s="128"/>
      <c r="C5" s="128"/>
      <c r="D5" s="138" t="s">
        <v>147</v>
      </c>
      <c r="E5" s="138"/>
      <c r="F5" s="138"/>
      <c r="G5" s="138"/>
      <c r="H5" s="138"/>
      <c r="I5" s="128" t="s">
        <v>53</v>
      </c>
      <c r="J5" s="128"/>
      <c r="K5" s="128"/>
      <c r="L5" s="139"/>
      <c r="M5" s="139"/>
      <c r="N5" s="139"/>
      <c r="O5" s="12"/>
      <c r="P5" s="128" t="s">
        <v>57</v>
      </c>
      <c r="Q5" s="128"/>
      <c r="R5" s="128"/>
      <c r="S5" s="137" t="s">
        <v>148</v>
      </c>
      <c r="T5" s="137"/>
      <c r="U5" s="137"/>
    </row>
    <row r="6" spans="1:28" ht="12.75" customHeight="1" x14ac:dyDescent="0.2">
      <c r="A6" s="128" t="s">
        <v>55</v>
      </c>
      <c r="B6" s="128"/>
      <c r="C6" s="128"/>
      <c r="D6" s="135" t="s">
        <v>149</v>
      </c>
      <c r="E6" s="135"/>
      <c r="F6" s="135"/>
      <c r="G6" s="135"/>
      <c r="H6" s="135"/>
      <c r="I6" s="128" t="s">
        <v>59</v>
      </c>
      <c r="J6" s="128"/>
      <c r="K6" s="128"/>
      <c r="L6" s="140">
        <v>1</v>
      </c>
      <c r="M6" s="140"/>
      <c r="N6" s="140"/>
      <c r="O6" s="42"/>
      <c r="P6" s="128" t="s">
        <v>58</v>
      </c>
      <c r="Q6" s="128"/>
      <c r="R6" s="128"/>
      <c r="S6" s="133">
        <v>42502</v>
      </c>
      <c r="T6" s="133"/>
      <c r="U6" s="133"/>
    </row>
    <row r="7" spans="1:28" ht="7.5" customHeight="1" x14ac:dyDescent="0.2">
      <c r="A7" s="13"/>
      <c r="B7" s="11"/>
      <c r="C7" s="11"/>
      <c r="D7" s="11"/>
      <c r="E7" s="132"/>
      <c r="F7" s="132"/>
      <c r="G7" s="132"/>
      <c r="H7" s="132"/>
      <c r="I7" s="132"/>
      <c r="J7" s="132"/>
      <c r="K7" s="13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6" t="s">
        <v>36</v>
      </c>
      <c r="B8" s="129" t="s">
        <v>34</v>
      </c>
      <c r="C8" s="130"/>
      <c r="D8" s="130"/>
      <c r="E8" s="131"/>
      <c r="F8" s="126" t="s">
        <v>35</v>
      </c>
      <c r="G8" s="126" t="s">
        <v>37</v>
      </c>
      <c r="H8" s="126" t="s">
        <v>36</v>
      </c>
      <c r="I8" s="129" t="s">
        <v>34</v>
      </c>
      <c r="J8" s="130"/>
      <c r="K8" s="130"/>
      <c r="L8" s="131"/>
      <c r="M8" s="126" t="s">
        <v>35</v>
      </c>
      <c r="N8" s="126" t="s">
        <v>37</v>
      </c>
      <c r="O8" s="126" t="s">
        <v>36</v>
      </c>
      <c r="P8" s="129" t="s">
        <v>34</v>
      </c>
      <c r="Q8" s="130"/>
      <c r="R8" s="130"/>
      <c r="S8" s="131"/>
      <c r="T8" s="126" t="s">
        <v>35</v>
      </c>
      <c r="U8" s="126" t="s">
        <v>37</v>
      </c>
    </row>
    <row r="9" spans="1:28" ht="12" customHeight="1" x14ac:dyDescent="0.2">
      <c r="A9" s="127"/>
      <c r="B9" s="15" t="s">
        <v>52</v>
      </c>
      <c r="C9" s="15" t="s">
        <v>0</v>
      </c>
      <c r="D9" s="15" t="s">
        <v>2</v>
      </c>
      <c r="E9" s="16" t="s">
        <v>3</v>
      </c>
      <c r="F9" s="127"/>
      <c r="G9" s="127"/>
      <c r="H9" s="127"/>
      <c r="I9" s="17" t="s">
        <v>52</v>
      </c>
      <c r="J9" s="17" t="s">
        <v>0</v>
      </c>
      <c r="K9" s="15" t="s">
        <v>2</v>
      </c>
      <c r="L9" s="16" t="s">
        <v>3</v>
      </c>
      <c r="M9" s="127"/>
      <c r="N9" s="127"/>
      <c r="O9" s="127"/>
      <c r="P9" s="17" t="s">
        <v>52</v>
      </c>
      <c r="Q9" s="17" t="s">
        <v>0</v>
      </c>
      <c r="R9" s="15" t="s">
        <v>2</v>
      </c>
      <c r="S9" s="16" t="s">
        <v>3</v>
      </c>
      <c r="T9" s="127"/>
      <c r="U9" s="127"/>
    </row>
    <row r="10" spans="1:28" ht="24" customHeight="1" x14ac:dyDescent="0.2">
      <c r="A10" s="18" t="s">
        <v>11</v>
      </c>
      <c r="B10" s="46">
        <v>47</v>
      </c>
      <c r="C10" s="46">
        <v>21</v>
      </c>
      <c r="D10" s="46">
        <v>0</v>
      </c>
      <c r="E10" s="46">
        <v>4</v>
      </c>
      <c r="F10" s="6">
        <f t="shared" ref="F10:F22" si="0">B10*0.5+C10*1+D10*2+E10*2.5</f>
        <v>54.5</v>
      </c>
      <c r="G10" s="2"/>
      <c r="H10" s="19" t="s">
        <v>4</v>
      </c>
      <c r="I10" s="46">
        <v>30</v>
      </c>
      <c r="J10" s="46">
        <v>14</v>
      </c>
      <c r="K10" s="46">
        <v>1</v>
      </c>
      <c r="L10" s="46">
        <v>1</v>
      </c>
      <c r="M10" s="6">
        <f t="shared" ref="M10:M22" si="1">I10*0.5+J10*1+K10*2+L10*2.5</f>
        <v>33.5</v>
      </c>
      <c r="N10" s="9">
        <f>F20+F21+F22+M10</f>
        <v>111.5</v>
      </c>
      <c r="O10" s="19" t="s">
        <v>43</v>
      </c>
      <c r="P10" s="46">
        <v>20</v>
      </c>
      <c r="Q10" s="46">
        <v>18</v>
      </c>
      <c r="R10" s="46">
        <v>0</v>
      </c>
      <c r="S10" s="46">
        <v>1</v>
      </c>
      <c r="T10" s="6">
        <f t="shared" ref="T10:T21" si="2">P10*0.5+Q10*1+R10*2+S10*2.5</f>
        <v>30.5</v>
      </c>
      <c r="U10" s="10"/>
      <c r="AB10" s="1"/>
    </row>
    <row r="11" spans="1:28" ht="24" customHeight="1" x14ac:dyDescent="0.2">
      <c r="A11" s="18" t="s">
        <v>14</v>
      </c>
      <c r="B11" s="46">
        <v>53</v>
      </c>
      <c r="C11" s="46">
        <v>29</v>
      </c>
      <c r="D11" s="46">
        <v>0</v>
      </c>
      <c r="E11" s="46">
        <v>6</v>
      </c>
      <c r="F11" s="6">
        <f t="shared" si="0"/>
        <v>70.5</v>
      </c>
      <c r="G11" s="2"/>
      <c r="H11" s="19" t="s">
        <v>5</v>
      </c>
      <c r="I11" s="46">
        <v>27</v>
      </c>
      <c r="J11" s="46">
        <v>17</v>
      </c>
      <c r="K11" s="46">
        <v>2</v>
      </c>
      <c r="L11" s="46">
        <v>3</v>
      </c>
      <c r="M11" s="6">
        <f t="shared" si="1"/>
        <v>42</v>
      </c>
      <c r="N11" s="9">
        <f>F21+F22+M10+M11</f>
        <v>129</v>
      </c>
      <c r="O11" s="19" t="s">
        <v>44</v>
      </c>
      <c r="P11" s="46">
        <v>27</v>
      </c>
      <c r="Q11" s="46">
        <v>13</v>
      </c>
      <c r="R11" s="46">
        <v>1</v>
      </c>
      <c r="S11" s="46">
        <v>3</v>
      </c>
      <c r="T11" s="6">
        <f t="shared" si="2"/>
        <v>36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17</v>
      </c>
      <c r="D12" s="46">
        <v>0</v>
      </c>
      <c r="E12" s="46">
        <v>3</v>
      </c>
      <c r="F12" s="6">
        <f t="shared" si="0"/>
        <v>35</v>
      </c>
      <c r="G12" s="2"/>
      <c r="H12" s="19" t="s">
        <v>6</v>
      </c>
      <c r="I12" s="46">
        <v>21</v>
      </c>
      <c r="J12" s="46">
        <v>18</v>
      </c>
      <c r="K12" s="46">
        <v>0</v>
      </c>
      <c r="L12" s="46">
        <v>4</v>
      </c>
      <c r="M12" s="6">
        <f t="shared" si="1"/>
        <v>38.5</v>
      </c>
      <c r="N12" s="2">
        <f>F22+M10+M11+M12</f>
        <v>148</v>
      </c>
      <c r="O12" s="19" t="s">
        <v>32</v>
      </c>
      <c r="P12" s="46">
        <v>19</v>
      </c>
      <c r="Q12" s="46">
        <v>17</v>
      </c>
      <c r="R12" s="46">
        <v>0</v>
      </c>
      <c r="S12" s="46">
        <v>2</v>
      </c>
      <c r="T12" s="6">
        <f t="shared" si="2"/>
        <v>31.5</v>
      </c>
      <c r="U12" s="2"/>
      <c r="AB12" s="1"/>
    </row>
    <row r="13" spans="1:28" ht="24" customHeight="1" x14ac:dyDescent="0.2">
      <c r="A13" s="18" t="s">
        <v>19</v>
      </c>
      <c r="B13" s="46">
        <v>17</v>
      </c>
      <c r="C13" s="46">
        <v>13</v>
      </c>
      <c r="D13" s="46">
        <v>0</v>
      </c>
      <c r="E13" s="46">
        <v>2</v>
      </c>
      <c r="F13" s="6">
        <f t="shared" si="0"/>
        <v>26.5</v>
      </c>
      <c r="G13" s="2">
        <f t="shared" ref="G13:G19" si="3">F10+F11+F12+F13</f>
        <v>186.5</v>
      </c>
      <c r="H13" s="19" t="s">
        <v>7</v>
      </c>
      <c r="I13" s="46">
        <v>17</v>
      </c>
      <c r="J13" s="46">
        <v>27</v>
      </c>
      <c r="K13" s="46">
        <v>1</v>
      </c>
      <c r="L13" s="46">
        <v>2</v>
      </c>
      <c r="M13" s="6">
        <f t="shared" si="1"/>
        <v>42.5</v>
      </c>
      <c r="N13" s="2">
        <f t="shared" ref="N13:N18" si="4">M10+M11+M12+M13</f>
        <v>156.5</v>
      </c>
      <c r="O13" s="19" t="s">
        <v>33</v>
      </c>
      <c r="P13" s="46">
        <v>16</v>
      </c>
      <c r="Q13" s="46">
        <v>26</v>
      </c>
      <c r="R13" s="46">
        <v>1</v>
      </c>
      <c r="S13" s="46">
        <v>4</v>
      </c>
      <c r="T13" s="6">
        <f t="shared" si="2"/>
        <v>46</v>
      </c>
      <c r="U13" s="2">
        <f t="shared" ref="U13:U21" si="5">T10+T11+T12+T13</f>
        <v>144</v>
      </c>
      <c r="AB13" s="51">
        <v>241</v>
      </c>
    </row>
    <row r="14" spans="1:28" ht="24" customHeight="1" x14ac:dyDescent="0.2">
      <c r="A14" s="18" t="s">
        <v>21</v>
      </c>
      <c r="B14" s="46">
        <v>18</v>
      </c>
      <c r="C14" s="46">
        <v>25</v>
      </c>
      <c r="D14" s="46">
        <v>1</v>
      </c>
      <c r="E14" s="46">
        <v>3</v>
      </c>
      <c r="F14" s="6">
        <f t="shared" si="0"/>
        <v>43.5</v>
      </c>
      <c r="G14" s="2">
        <f t="shared" si="3"/>
        <v>175.5</v>
      </c>
      <c r="H14" s="19" t="s">
        <v>9</v>
      </c>
      <c r="I14" s="46">
        <v>13</v>
      </c>
      <c r="J14" s="46">
        <v>20</v>
      </c>
      <c r="K14" s="46">
        <v>1</v>
      </c>
      <c r="L14" s="46">
        <v>4</v>
      </c>
      <c r="M14" s="6">
        <f t="shared" si="1"/>
        <v>38.5</v>
      </c>
      <c r="N14" s="2">
        <f t="shared" si="4"/>
        <v>161.5</v>
      </c>
      <c r="O14" s="19" t="s">
        <v>29</v>
      </c>
      <c r="P14" s="45">
        <v>30</v>
      </c>
      <c r="Q14" s="45">
        <v>26</v>
      </c>
      <c r="R14" s="45">
        <v>0</v>
      </c>
      <c r="S14" s="45">
        <v>3</v>
      </c>
      <c r="T14" s="6">
        <f t="shared" si="2"/>
        <v>48.5</v>
      </c>
      <c r="U14" s="2">
        <f t="shared" si="5"/>
        <v>162</v>
      </c>
      <c r="AB14" s="51">
        <v>250</v>
      </c>
    </row>
    <row r="15" spans="1:28" ht="24" customHeight="1" x14ac:dyDescent="0.2">
      <c r="A15" s="18" t="s">
        <v>23</v>
      </c>
      <c r="B15" s="46">
        <v>9</v>
      </c>
      <c r="C15" s="46">
        <v>19</v>
      </c>
      <c r="D15" s="46">
        <v>0</v>
      </c>
      <c r="E15" s="46">
        <v>1</v>
      </c>
      <c r="F15" s="6">
        <f t="shared" si="0"/>
        <v>26</v>
      </c>
      <c r="G15" s="2">
        <f t="shared" si="3"/>
        <v>131</v>
      </c>
      <c r="H15" s="19" t="s">
        <v>12</v>
      </c>
      <c r="I15" s="46">
        <v>12</v>
      </c>
      <c r="J15" s="46">
        <v>13</v>
      </c>
      <c r="K15" s="46">
        <v>2</v>
      </c>
      <c r="L15" s="46">
        <v>5</v>
      </c>
      <c r="M15" s="6">
        <f t="shared" si="1"/>
        <v>35.5</v>
      </c>
      <c r="N15" s="2">
        <f t="shared" si="4"/>
        <v>155</v>
      </c>
      <c r="O15" s="18" t="s">
        <v>30</v>
      </c>
      <c r="P15" s="46">
        <v>25</v>
      </c>
      <c r="Q15" s="46">
        <v>18</v>
      </c>
      <c r="R15" s="45">
        <v>0</v>
      </c>
      <c r="S15" s="46">
        <v>2</v>
      </c>
      <c r="T15" s="6">
        <f t="shared" si="2"/>
        <v>35.5</v>
      </c>
      <c r="U15" s="2">
        <f t="shared" si="5"/>
        <v>161.5</v>
      </c>
      <c r="AB15" s="51">
        <v>262</v>
      </c>
    </row>
    <row r="16" spans="1:28" ht="24" customHeight="1" x14ac:dyDescent="0.2">
      <c r="A16" s="18" t="s">
        <v>39</v>
      </c>
      <c r="B16" s="46">
        <v>12</v>
      </c>
      <c r="C16" s="46">
        <v>9</v>
      </c>
      <c r="D16" s="46">
        <v>0</v>
      </c>
      <c r="E16" s="46">
        <v>0</v>
      </c>
      <c r="F16" s="6">
        <f t="shared" si="0"/>
        <v>15</v>
      </c>
      <c r="G16" s="2">
        <f t="shared" si="3"/>
        <v>111</v>
      </c>
      <c r="H16" s="19" t="s">
        <v>15</v>
      </c>
      <c r="I16" s="46">
        <v>15</v>
      </c>
      <c r="J16" s="46">
        <v>10</v>
      </c>
      <c r="K16" s="46">
        <v>0</v>
      </c>
      <c r="L16" s="46">
        <v>3</v>
      </c>
      <c r="M16" s="6">
        <f t="shared" si="1"/>
        <v>25</v>
      </c>
      <c r="N16" s="2">
        <f t="shared" si="4"/>
        <v>141.5</v>
      </c>
      <c r="O16" s="19" t="s">
        <v>8</v>
      </c>
      <c r="P16" s="46">
        <v>22</v>
      </c>
      <c r="Q16" s="46">
        <v>24</v>
      </c>
      <c r="R16" s="46">
        <v>0</v>
      </c>
      <c r="S16" s="46">
        <v>1</v>
      </c>
      <c r="T16" s="6">
        <f t="shared" si="2"/>
        <v>37.5</v>
      </c>
      <c r="U16" s="2">
        <f t="shared" si="5"/>
        <v>167.5</v>
      </c>
      <c r="AB16" s="51">
        <v>270.5</v>
      </c>
    </row>
    <row r="17" spans="1:28" ht="24" customHeight="1" x14ac:dyDescent="0.2">
      <c r="A17" s="18" t="s">
        <v>40</v>
      </c>
      <c r="B17" s="46">
        <v>11</v>
      </c>
      <c r="C17" s="46">
        <v>11</v>
      </c>
      <c r="D17" s="46">
        <v>0</v>
      </c>
      <c r="E17" s="46">
        <v>1</v>
      </c>
      <c r="F17" s="6">
        <f t="shared" si="0"/>
        <v>19</v>
      </c>
      <c r="G17" s="2">
        <f t="shared" si="3"/>
        <v>103.5</v>
      </c>
      <c r="H17" s="19" t="s">
        <v>18</v>
      </c>
      <c r="I17" s="46">
        <v>16</v>
      </c>
      <c r="J17" s="46">
        <v>9</v>
      </c>
      <c r="K17" s="46">
        <v>0</v>
      </c>
      <c r="L17" s="46">
        <v>3</v>
      </c>
      <c r="M17" s="6">
        <f t="shared" si="1"/>
        <v>24.5</v>
      </c>
      <c r="N17" s="2">
        <f t="shared" si="4"/>
        <v>123.5</v>
      </c>
      <c r="O17" s="19" t="s">
        <v>10</v>
      </c>
      <c r="P17" s="46">
        <v>25</v>
      </c>
      <c r="Q17" s="46">
        <v>33</v>
      </c>
      <c r="R17" s="46">
        <v>0</v>
      </c>
      <c r="S17" s="46">
        <v>0</v>
      </c>
      <c r="T17" s="6">
        <f t="shared" si="2"/>
        <v>45.5</v>
      </c>
      <c r="U17" s="2">
        <f t="shared" si="5"/>
        <v>167</v>
      </c>
      <c r="AB17" s="51">
        <v>289.5</v>
      </c>
    </row>
    <row r="18" spans="1:28" ht="24" customHeight="1" x14ac:dyDescent="0.2">
      <c r="A18" s="18" t="s">
        <v>41</v>
      </c>
      <c r="B18" s="46">
        <v>16</v>
      </c>
      <c r="C18" s="46">
        <v>14</v>
      </c>
      <c r="D18" s="46">
        <v>0</v>
      </c>
      <c r="E18" s="46">
        <v>1</v>
      </c>
      <c r="F18" s="6">
        <f t="shared" si="0"/>
        <v>24.5</v>
      </c>
      <c r="G18" s="2">
        <f t="shared" si="3"/>
        <v>84.5</v>
      </c>
      <c r="H18" s="19" t="s">
        <v>20</v>
      </c>
      <c r="I18" s="46">
        <v>19</v>
      </c>
      <c r="J18" s="46">
        <v>11</v>
      </c>
      <c r="K18" s="46">
        <v>0</v>
      </c>
      <c r="L18" s="46">
        <v>2</v>
      </c>
      <c r="M18" s="6">
        <f t="shared" si="1"/>
        <v>25.5</v>
      </c>
      <c r="N18" s="2">
        <f t="shared" si="4"/>
        <v>110.5</v>
      </c>
      <c r="O18" s="19" t="s">
        <v>13</v>
      </c>
      <c r="P18" s="46">
        <v>17</v>
      </c>
      <c r="Q18" s="46">
        <v>20</v>
      </c>
      <c r="R18" s="46">
        <v>2</v>
      </c>
      <c r="S18" s="46">
        <v>1</v>
      </c>
      <c r="T18" s="6">
        <f t="shared" si="2"/>
        <v>35</v>
      </c>
      <c r="U18" s="2">
        <f t="shared" si="5"/>
        <v>153.5</v>
      </c>
      <c r="AB18" s="51">
        <v>291</v>
      </c>
    </row>
    <row r="19" spans="1:28" ht="24" customHeight="1" thickBot="1" x14ac:dyDescent="0.25">
      <c r="A19" s="21" t="s">
        <v>42</v>
      </c>
      <c r="B19" s="47">
        <v>41</v>
      </c>
      <c r="C19" s="47">
        <v>16</v>
      </c>
      <c r="D19" s="47">
        <v>0</v>
      </c>
      <c r="E19" s="47">
        <v>2</v>
      </c>
      <c r="F19" s="7">
        <f t="shared" si="0"/>
        <v>41.5</v>
      </c>
      <c r="G19" s="3">
        <f t="shared" si="3"/>
        <v>100</v>
      </c>
      <c r="H19" s="20" t="s">
        <v>22</v>
      </c>
      <c r="I19" s="45">
        <v>12</v>
      </c>
      <c r="J19" s="45">
        <v>14</v>
      </c>
      <c r="K19" s="45">
        <v>0</v>
      </c>
      <c r="L19" s="45">
        <v>7</v>
      </c>
      <c r="M19" s="6">
        <f t="shared" si="1"/>
        <v>37.5</v>
      </c>
      <c r="N19" s="2">
        <f>M16+M17+M18+M19</f>
        <v>112.5</v>
      </c>
      <c r="O19" s="19" t="s">
        <v>16</v>
      </c>
      <c r="P19" s="46">
        <v>21</v>
      </c>
      <c r="Q19" s="46">
        <v>18</v>
      </c>
      <c r="R19" s="46">
        <v>0</v>
      </c>
      <c r="S19" s="46">
        <v>2</v>
      </c>
      <c r="T19" s="6">
        <f t="shared" si="2"/>
        <v>33.5</v>
      </c>
      <c r="U19" s="2">
        <f t="shared" si="5"/>
        <v>151.5</v>
      </c>
      <c r="AB19" s="51">
        <v>294</v>
      </c>
    </row>
    <row r="20" spans="1:28" ht="24" customHeight="1" x14ac:dyDescent="0.2">
      <c r="A20" s="19" t="s">
        <v>27</v>
      </c>
      <c r="B20" s="45">
        <v>12</v>
      </c>
      <c r="C20" s="45">
        <v>11</v>
      </c>
      <c r="D20" s="45">
        <v>0</v>
      </c>
      <c r="E20" s="45">
        <v>3</v>
      </c>
      <c r="F20" s="8">
        <f t="shared" si="0"/>
        <v>24.5</v>
      </c>
      <c r="G20" s="35"/>
      <c r="H20" s="19" t="s">
        <v>24</v>
      </c>
      <c r="I20" s="46">
        <v>21</v>
      </c>
      <c r="J20" s="46">
        <v>20</v>
      </c>
      <c r="K20" s="46">
        <v>0</v>
      </c>
      <c r="L20" s="46">
        <v>1</v>
      </c>
      <c r="M20" s="8">
        <f t="shared" si="1"/>
        <v>33</v>
      </c>
      <c r="N20" s="2">
        <f>M17+M18+M19+M20</f>
        <v>120.5</v>
      </c>
      <c r="O20" s="19" t="s">
        <v>45</v>
      </c>
      <c r="P20" s="45">
        <v>20</v>
      </c>
      <c r="Q20" s="45">
        <v>20</v>
      </c>
      <c r="R20" s="46">
        <v>0</v>
      </c>
      <c r="S20" s="45">
        <v>1</v>
      </c>
      <c r="T20" s="8">
        <f t="shared" si="2"/>
        <v>32.5</v>
      </c>
      <c r="U20" s="2">
        <f t="shared" si="5"/>
        <v>146.5</v>
      </c>
      <c r="AB20" s="51">
        <v>299</v>
      </c>
    </row>
    <row r="21" spans="1:28" ht="24" customHeight="1" thickBot="1" x14ac:dyDescent="0.25">
      <c r="A21" s="19" t="s">
        <v>28</v>
      </c>
      <c r="B21" s="46">
        <v>16</v>
      </c>
      <c r="C21" s="46">
        <v>9</v>
      </c>
      <c r="D21" s="46">
        <v>0</v>
      </c>
      <c r="E21" s="46">
        <v>1</v>
      </c>
      <c r="F21" s="6">
        <f t="shared" si="0"/>
        <v>19.5</v>
      </c>
      <c r="G21" s="36"/>
      <c r="H21" s="20" t="s">
        <v>25</v>
      </c>
      <c r="I21" s="46">
        <v>22</v>
      </c>
      <c r="J21" s="46">
        <v>15</v>
      </c>
      <c r="K21" s="46">
        <v>0</v>
      </c>
      <c r="L21" s="46">
        <v>2</v>
      </c>
      <c r="M21" s="6">
        <f t="shared" si="1"/>
        <v>31</v>
      </c>
      <c r="N21" s="2">
        <f>M18+M19+M20+M21</f>
        <v>127</v>
      </c>
      <c r="O21" s="21" t="s">
        <v>46</v>
      </c>
      <c r="P21" s="47">
        <v>18</v>
      </c>
      <c r="Q21" s="47">
        <v>22</v>
      </c>
      <c r="R21" s="47">
        <v>0</v>
      </c>
      <c r="S21" s="47">
        <v>2</v>
      </c>
      <c r="T21" s="7">
        <f t="shared" si="2"/>
        <v>36</v>
      </c>
      <c r="U21" s="3">
        <f t="shared" si="5"/>
        <v>137</v>
      </c>
      <c r="AB21" s="51">
        <v>299.5</v>
      </c>
    </row>
    <row r="22" spans="1:28" ht="24" customHeight="1" thickBot="1" x14ac:dyDescent="0.25">
      <c r="A22" s="19" t="s">
        <v>1</v>
      </c>
      <c r="B22" s="46">
        <v>26</v>
      </c>
      <c r="C22" s="46">
        <v>16</v>
      </c>
      <c r="D22" s="46">
        <v>0</v>
      </c>
      <c r="E22" s="46">
        <v>2</v>
      </c>
      <c r="F22" s="6">
        <f t="shared" si="0"/>
        <v>34</v>
      </c>
      <c r="G22" s="2"/>
      <c r="H22" s="21" t="s">
        <v>26</v>
      </c>
      <c r="I22" s="47">
        <v>13</v>
      </c>
      <c r="J22" s="47">
        <v>22</v>
      </c>
      <c r="K22" s="47">
        <v>0</v>
      </c>
      <c r="L22" s="47">
        <v>4</v>
      </c>
      <c r="M22" s="6">
        <f t="shared" si="1"/>
        <v>38.5</v>
      </c>
      <c r="N22" s="3">
        <f>M19+M20+M21+M22</f>
        <v>140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4" t="s">
        <v>47</v>
      </c>
      <c r="B23" s="145"/>
      <c r="C23" s="150" t="s">
        <v>50</v>
      </c>
      <c r="D23" s="151"/>
      <c r="E23" s="151"/>
      <c r="F23" s="152"/>
      <c r="G23" s="53">
        <f>MAX(G13:G19)</f>
        <v>186.5</v>
      </c>
      <c r="H23" s="148" t="s">
        <v>48</v>
      </c>
      <c r="I23" s="149"/>
      <c r="J23" s="141" t="s">
        <v>50</v>
      </c>
      <c r="K23" s="142"/>
      <c r="L23" s="142"/>
      <c r="M23" s="143"/>
      <c r="N23" s="54">
        <f>MAX(N10:N22)</f>
        <v>161.5</v>
      </c>
      <c r="O23" s="144" t="s">
        <v>49</v>
      </c>
      <c r="P23" s="145"/>
      <c r="Q23" s="150" t="s">
        <v>50</v>
      </c>
      <c r="R23" s="151"/>
      <c r="S23" s="151"/>
      <c r="T23" s="152"/>
      <c r="U23" s="53">
        <f>MAX(U13:U21)</f>
        <v>167.5</v>
      </c>
      <c r="AB23" s="1"/>
    </row>
    <row r="24" spans="1:28" ht="13.5" customHeight="1" x14ac:dyDescent="0.2">
      <c r="A24" s="146"/>
      <c r="B24" s="147"/>
      <c r="C24" s="52" t="s">
        <v>71</v>
      </c>
      <c r="D24" s="55"/>
      <c r="E24" s="55"/>
      <c r="F24" s="56" t="s">
        <v>63</v>
      </c>
      <c r="G24" s="57"/>
      <c r="H24" s="146"/>
      <c r="I24" s="147"/>
      <c r="J24" s="52" t="s">
        <v>71</v>
      </c>
      <c r="K24" s="55"/>
      <c r="L24" s="55"/>
      <c r="M24" s="56" t="s">
        <v>65</v>
      </c>
      <c r="N24" s="57"/>
      <c r="O24" s="146"/>
      <c r="P24" s="147"/>
      <c r="Q24" s="52" t="s">
        <v>71</v>
      </c>
      <c r="R24" s="55"/>
      <c r="S24" s="55"/>
      <c r="T24" s="56" t="s">
        <v>150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3" t="s">
        <v>51</v>
      </c>
      <c r="B26" s="153"/>
      <c r="C26" s="153"/>
      <c r="D26" s="153"/>
      <c r="E26" s="15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0" sqref="W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6" t="s">
        <v>38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4" t="s">
        <v>54</v>
      </c>
      <c r="B4" s="134"/>
      <c r="C4" s="134"/>
      <c r="D4" s="26"/>
      <c r="E4" s="138" t="str">
        <f>'G-3'!E4:H4</f>
        <v>DE OBRA</v>
      </c>
      <c r="F4" s="138"/>
      <c r="G4" s="138"/>
      <c r="H4" s="13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8" t="s">
        <v>56</v>
      </c>
      <c r="B5" s="128"/>
      <c r="C5" s="128"/>
      <c r="D5" s="138" t="str">
        <f>'G-3'!D5:H5</f>
        <v xml:space="preserve">CALLE 102A - 103  X CARRERA 36 </v>
      </c>
      <c r="E5" s="138"/>
      <c r="F5" s="138"/>
      <c r="G5" s="138"/>
      <c r="H5" s="138"/>
      <c r="I5" s="128" t="s">
        <v>53</v>
      </c>
      <c r="J5" s="128"/>
      <c r="K5" s="128"/>
      <c r="L5" s="139">
        <f>'G-3'!L5:N5</f>
        <v>0</v>
      </c>
      <c r="M5" s="139"/>
      <c r="N5" s="139"/>
      <c r="O5" s="12"/>
      <c r="P5" s="128" t="s">
        <v>57</v>
      </c>
      <c r="Q5" s="128"/>
      <c r="R5" s="128"/>
      <c r="S5" s="137" t="s">
        <v>92</v>
      </c>
      <c r="T5" s="137"/>
      <c r="U5" s="137"/>
    </row>
    <row r="6" spans="1:28" ht="12.75" customHeight="1" x14ac:dyDescent="0.2">
      <c r="A6" s="128" t="s">
        <v>55</v>
      </c>
      <c r="B6" s="128"/>
      <c r="C6" s="128"/>
      <c r="D6" s="135" t="s">
        <v>151</v>
      </c>
      <c r="E6" s="135"/>
      <c r="F6" s="135"/>
      <c r="G6" s="135"/>
      <c r="H6" s="135"/>
      <c r="I6" s="128" t="s">
        <v>59</v>
      </c>
      <c r="J6" s="128"/>
      <c r="K6" s="128"/>
      <c r="L6" s="140">
        <v>1</v>
      </c>
      <c r="M6" s="140"/>
      <c r="N6" s="140"/>
      <c r="O6" s="42"/>
      <c r="P6" s="128" t="s">
        <v>58</v>
      </c>
      <c r="Q6" s="128"/>
      <c r="R6" s="128"/>
      <c r="S6" s="133">
        <f>'G-3'!S6:U6</f>
        <v>42502</v>
      </c>
      <c r="T6" s="133"/>
      <c r="U6" s="133"/>
    </row>
    <row r="7" spans="1:28" ht="7.5" customHeight="1" x14ac:dyDescent="0.2">
      <c r="A7" s="13"/>
      <c r="B7" s="11"/>
      <c r="C7" s="11"/>
      <c r="D7" s="11"/>
      <c r="E7" s="132"/>
      <c r="F7" s="132"/>
      <c r="G7" s="132"/>
      <c r="H7" s="132"/>
      <c r="I7" s="132"/>
      <c r="J7" s="132"/>
      <c r="K7" s="13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6" t="s">
        <v>36</v>
      </c>
      <c r="B8" s="129" t="s">
        <v>34</v>
      </c>
      <c r="C8" s="130"/>
      <c r="D8" s="130"/>
      <c r="E8" s="131"/>
      <c r="F8" s="126" t="s">
        <v>35</v>
      </c>
      <c r="G8" s="126" t="s">
        <v>37</v>
      </c>
      <c r="H8" s="126" t="s">
        <v>36</v>
      </c>
      <c r="I8" s="129" t="s">
        <v>34</v>
      </c>
      <c r="J8" s="130"/>
      <c r="K8" s="130"/>
      <c r="L8" s="131"/>
      <c r="M8" s="126" t="s">
        <v>35</v>
      </c>
      <c r="N8" s="126" t="s">
        <v>37</v>
      </c>
      <c r="O8" s="126" t="s">
        <v>36</v>
      </c>
      <c r="P8" s="129" t="s">
        <v>34</v>
      </c>
      <c r="Q8" s="130"/>
      <c r="R8" s="130"/>
      <c r="S8" s="131"/>
      <c r="T8" s="126" t="s">
        <v>35</v>
      </c>
      <c r="U8" s="126" t="s">
        <v>37</v>
      </c>
    </row>
    <row r="9" spans="1:28" ht="12" customHeight="1" x14ac:dyDescent="0.2">
      <c r="A9" s="127"/>
      <c r="B9" s="15" t="s">
        <v>52</v>
      </c>
      <c r="C9" s="15" t="s">
        <v>0</v>
      </c>
      <c r="D9" s="15" t="s">
        <v>2</v>
      </c>
      <c r="E9" s="16" t="s">
        <v>3</v>
      </c>
      <c r="F9" s="127"/>
      <c r="G9" s="127"/>
      <c r="H9" s="127"/>
      <c r="I9" s="17" t="s">
        <v>52</v>
      </c>
      <c r="J9" s="17" t="s">
        <v>0</v>
      </c>
      <c r="K9" s="15" t="s">
        <v>2</v>
      </c>
      <c r="L9" s="16" t="s">
        <v>3</v>
      </c>
      <c r="M9" s="127"/>
      <c r="N9" s="127"/>
      <c r="O9" s="127"/>
      <c r="P9" s="17" t="s">
        <v>52</v>
      </c>
      <c r="Q9" s="17" t="s">
        <v>0</v>
      </c>
      <c r="R9" s="15" t="s">
        <v>2</v>
      </c>
      <c r="S9" s="16" t="s">
        <v>3</v>
      </c>
      <c r="T9" s="127"/>
      <c r="U9" s="127"/>
    </row>
    <row r="10" spans="1:28" ht="24" customHeight="1" x14ac:dyDescent="0.2">
      <c r="A10" s="18" t="s">
        <v>11</v>
      </c>
      <c r="B10" s="46">
        <v>21</v>
      </c>
      <c r="C10" s="46">
        <v>17</v>
      </c>
      <c r="D10" s="46">
        <v>0</v>
      </c>
      <c r="E10" s="46">
        <v>1</v>
      </c>
      <c r="F10" s="48">
        <f>B10*0.5+C10*1+D10*2+E10*2.5</f>
        <v>30</v>
      </c>
      <c r="G10" s="2"/>
      <c r="H10" s="19" t="s">
        <v>4</v>
      </c>
      <c r="I10" s="46">
        <v>19</v>
      </c>
      <c r="J10" s="46">
        <v>18</v>
      </c>
      <c r="K10" s="46">
        <v>0</v>
      </c>
      <c r="L10" s="46">
        <v>4</v>
      </c>
      <c r="M10" s="6">
        <f>I10*0.5+J10*1+K10*2+L10*2.5</f>
        <v>37.5</v>
      </c>
      <c r="N10" s="9">
        <f>F20+F21+F22+M10</f>
        <v>127</v>
      </c>
      <c r="O10" s="19" t="s">
        <v>43</v>
      </c>
      <c r="P10" s="46">
        <v>29</v>
      </c>
      <c r="Q10" s="46">
        <v>21</v>
      </c>
      <c r="R10" s="46">
        <v>0</v>
      </c>
      <c r="S10" s="46">
        <v>3</v>
      </c>
      <c r="T10" s="6">
        <f>P10*0.5+Q10*1+R10*2+S10*2.5</f>
        <v>43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29</v>
      </c>
      <c r="D11" s="46">
        <v>0</v>
      </c>
      <c r="E11" s="46">
        <v>1</v>
      </c>
      <c r="F11" s="6">
        <f t="shared" ref="F11:F22" si="0">B11*0.5+C11*1+D11*2+E11*2.5</f>
        <v>44.5</v>
      </c>
      <c r="G11" s="2"/>
      <c r="H11" s="19" t="s">
        <v>5</v>
      </c>
      <c r="I11" s="46">
        <v>27</v>
      </c>
      <c r="J11" s="46">
        <v>22</v>
      </c>
      <c r="K11" s="46">
        <v>0</v>
      </c>
      <c r="L11" s="46">
        <v>1</v>
      </c>
      <c r="M11" s="6">
        <f t="shared" ref="M11:M22" si="1">I11*0.5+J11*1+K11*2+L11*2.5</f>
        <v>38</v>
      </c>
      <c r="N11" s="9">
        <f>F21+F22+M10+M11</f>
        <v>135</v>
      </c>
      <c r="O11" s="19" t="s">
        <v>44</v>
      </c>
      <c r="P11" s="46">
        <v>22</v>
      </c>
      <c r="Q11" s="46">
        <v>23</v>
      </c>
      <c r="R11" s="46">
        <v>1</v>
      </c>
      <c r="S11" s="46">
        <v>3</v>
      </c>
      <c r="T11" s="6">
        <f t="shared" ref="T11:T21" si="2">P11*0.5+Q11*1+R11*2+S11*2.5</f>
        <v>43.5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23</v>
      </c>
      <c r="D12" s="46">
        <v>0</v>
      </c>
      <c r="E12" s="46">
        <v>3</v>
      </c>
      <c r="F12" s="6">
        <f t="shared" si="0"/>
        <v>40</v>
      </c>
      <c r="G12" s="2"/>
      <c r="H12" s="19" t="s">
        <v>6</v>
      </c>
      <c r="I12" s="46">
        <v>26</v>
      </c>
      <c r="J12" s="46">
        <v>19</v>
      </c>
      <c r="K12" s="46">
        <v>1</v>
      </c>
      <c r="L12" s="46">
        <v>2</v>
      </c>
      <c r="M12" s="6">
        <f t="shared" si="1"/>
        <v>39</v>
      </c>
      <c r="N12" s="2">
        <f>F22+M10+M11+M12</f>
        <v>145.5</v>
      </c>
      <c r="O12" s="19" t="s">
        <v>32</v>
      </c>
      <c r="P12" s="46">
        <v>21</v>
      </c>
      <c r="Q12" s="46">
        <v>33</v>
      </c>
      <c r="R12" s="46">
        <v>0</v>
      </c>
      <c r="S12" s="46">
        <v>3</v>
      </c>
      <c r="T12" s="6">
        <f t="shared" si="2"/>
        <v>51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27</v>
      </c>
      <c r="C13" s="46">
        <v>13</v>
      </c>
      <c r="D13" s="46">
        <v>0</v>
      </c>
      <c r="E13" s="46">
        <v>4</v>
      </c>
      <c r="F13" s="6">
        <f t="shared" si="0"/>
        <v>36.5</v>
      </c>
      <c r="G13" s="2">
        <f>F10+F11+F12+F13</f>
        <v>151</v>
      </c>
      <c r="H13" s="19" t="s">
        <v>7</v>
      </c>
      <c r="I13" s="46">
        <v>26</v>
      </c>
      <c r="J13" s="46">
        <v>23</v>
      </c>
      <c r="K13" s="46">
        <v>3</v>
      </c>
      <c r="L13" s="46">
        <v>0</v>
      </c>
      <c r="M13" s="6">
        <f t="shared" si="1"/>
        <v>42</v>
      </c>
      <c r="N13" s="2">
        <f t="shared" ref="N13:N18" si="3">M10+M11+M12+M13</f>
        <v>156.5</v>
      </c>
      <c r="O13" s="19" t="s">
        <v>33</v>
      </c>
      <c r="P13" s="46">
        <v>17</v>
      </c>
      <c r="Q13" s="46">
        <v>14</v>
      </c>
      <c r="R13" s="46">
        <v>0</v>
      </c>
      <c r="S13" s="46">
        <v>3</v>
      </c>
      <c r="T13" s="6">
        <f t="shared" si="2"/>
        <v>30</v>
      </c>
      <c r="U13" s="2">
        <f t="shared" ref="U13:U21" si="4">T10+T11+T12+T13</f>
        <v>167.5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17</v>
      </c>
      <c r="C14" s="46">
        <v>21</v>
      </c>
      <c r="D14" s="46">
        <v>0</v>
      </c>
      <c r="E14" s="46">
        <v>2</v>
      </c>
      <c r="F14" s="6">
        <f t="shared" si="0"/>
        <v>34.5</v>
      </c>
      <c r="G14" s="2">
        <f t="shared" ref="G14:G19" si="5">F11+F12+F13+F14</f>
        <v>155.5</v>
      </c>
      <c r="H14" s="19" t="s">
        <v>9</v>
      </c>
      <c r="I14" s="46">
        <v>10</v>
      </c>
      <c r="J14" s="46">
        <v>21</v>
      </c>
      <c r="K14" s="46">
        <v>3</v>
      </c>
      <c r="L14" s="46">
        <v>1</v>
      </c>
      <c r="M14" s="6">
        <f t="shared" si="1"/>
        <v>34.5</v>
      </c>
      <c r="N14" s="2">
        <f t="shared" si="3"/>
        <v>153.5</v>
      </c>
      <c r="O14" s="19" t="s">
        <v>29</v>
      </c>
      <c r="P14" s="45">
        <v>29</v>
      </c>
      <c r="Q14" s="45">
        <v>22</v>
      </c>
      <c r="R14" s="45">
        <v>2</v>
      </c>
      <c r="S14" s="45">
        <v>4</v>
      </c>
      <c r="T14" s="6">
        <f t="shared" si="2"/>
        <v>50.5</v>
      </c>
      <c r="U14" s="2">
        <f t="shared" si="4"/>
        <v>175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27</v>
      </c>
      <c r="C15" s="46">
        <v>27</v>
      </c>
      <c r="D15" s="46">
        <v>0</v>
      </c>
      <c r="E15" s="46">
        <v>2</v>
      </c>
      <c r="F15" s="6">
        <f t="shared" si="0"/>
        <v>45.5</v>
      </c>
      <c r="G15" s="2">
        <f t="shared" si="5"/>
        <v>156.5</v>
      </c>
      <c r="H15" s="19" t="s">
        <v>12</v>
      </c>
      <c r="I15" s="46">
        <v>16</v>
      </c>
      <c r="J15" s="46">
        <v>20</v>
      </c>
      <c r="K15" s="46">
        <v>0</v>
      </c>
      <c r="L15" s="46">
        <v>3</v>
      </c>
      <c r="M15" s="6">
        <f t="shared" si="1"/>
        <v>35.5</v>
      </c>
      <c r="N15" s="2">
        <f t="shared" si="3"/>
        <v>151</v>
      </c>
      <c r="O15" s="18" t="s">
        <v>30</v>
      </c>
      <c r="P15" s="46">
        <v>22</v>
      </c>
      <c r="Q15" s="46">
        <v>9</v>
      </c>
      <c r="R15" s="46">
        <v>1</v>
      </c>
      <c r="S15" s="46">
        <v>1</v>
      </c>
      <c r="T15" s="6">
        <f t="shared" si="2"/>
        <v>24.5</v>
      </c>
      <c r="U15" s="2">
        <f t="shared" si="4"/>
        <v>156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21</v>
      </c>
      <c r="C16" s="46">
        <v>15</v>
      </c>
      <c r="D16" s="46">
        <v>0</v>
      </c>
      <c r="E16" s="46">
        <v>2</v>
      </c>
      <c r="F16" s="6">
        <f t="shared" si="0"/>
        <v>30.5</v>
      </c>
      <c r="G16" s="2">
        <f t="shared" si="5"/>
        <v>147</v>
      </c>
      <c r="H16" s="19" t="s">
        <v>15</v>
      </c>
      <c r="I16" s="46">
        <v>19</v>
      </c>
      <c r="J16" s="46">
        <v>16</v>
      </c>
      <c r="K16" s="46">
        <v>0</v>
      </c>
      <c r="L16" s="46">
        <v>2</v>
      </c>
      <c r="M16" s="6">
        <f t="shared" si="1"/>
        <v>30.5</v>
      </c>
      <c r="N16" s="2">
        <f t="shared" si="3"/>
        <v>142.5</v>
      </c>
      <c r="O16" s="19" t="s">
        <v>8</v>
      </c>
      <c r="P16" s="46">
        <v>28</v>
      </c>
      <c r="Q16" s="46">
        <v>16</v>
      </c>
      <c r="R16" s="46">
        <v>0</v>
      </c>
      <c r="S16" s="46">
        <v>3</v>
      </c>
      <c r="T16" s="6">
        <f t="shared" si="2"/>
        <v>37.5</v>
      </c>
      <c r="U16" s="2">
        <f t="shared" si="4"/>
        <v>142.5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26</v>
      </c>
      <c r="C17" s="46">
        <v>19</v>
      </c>
      <c r="D17" s="46">
        <v>0</v>
      </c>
      <c r="E17" s="46">
        <v>3</v>
      </c>
      <c r="F17" s="6">
        <f t="shared" si="0"/>
        <v>39.5</v>
      </c>
      <c r="G17" s="2">
        <f t="shared" si="5"/>
        <v>150</v>
      </c>
      <c r="H17" s="19" t="s">
        <v>18</v>
      </c>
      <c r="I17" s="46">
        <v>21</v>
      </c>
      <c r="J17" s="46">
        <v>19</v>
      </c>
      <c r="K17" s="46">
        <v>0</v>
      </c>
      <c r="L17" s="46">
        <v>3</v>
      </c>
      <c r="M17" s="6">
        <f t="shared" si="1"/>
        <v>37</v>
      </c>
      <c r="N17" s="2">
        <f t="shared" si="3"/>
        <v>137.5</v>
      </c>
      <c r="O17" s="19" t="s">
        <v>10</v>
      </c>
      <c r="P17" s="46">
        <v>30</v>
      </c>
      <c r="Q17" s="46">
        <v>11</v>
      </c>
      <c r="R17" s="46">
        <v>3</v>
      </c>
      <c r="S17" s="46">
        <v>3</v>
      </c>
      <c r="T17" s="6">
        <f t="shared" si="2"/>
        <v>39.5</v>
      </c>
      <c r="U17" s="2">
        <f t="shared" si="4"/>
        <v>152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22</v>
      </c>
      <c r="C18" s="46">
        <v>12</v>
      </c>
      <c r="D18" s="46">
        <v>0</v>
      </c>
      <c r="E18" s="46">
        <v>4</v>
      </c>
      <c r="F18" s="6">
        <f t="shared" si="0"/>
        <v>33</v>
      </c>
      <c r="G18" s="2">
        <f t="shared" si="5"/>
        <v>148.5</v>
      </c>
      <c r="H18" s="19" t="s">
        <v>20</v>
      </c>
      <c r="I18" s="46">
        <v>33</v>
      </c>
      <c r="J18" s="46">
        <v>17</v>
      </c>
      <c r="K18" s="46">
        <v>0</v>
      </c>
      <c r="L18" s="46">
        <v>5</v>
      </c>
      <c r="M18" s="6">
        <f t="shared" si="1"/>
        <v>46</v>
      </c>
      <c r="N18" s="2">
        <f t="shared" si="3"/>
        <v>149</v>
      </c>
      <c r="O18" s="19" t="s">
        <v>13</v>
      </c>
      <c r="P18" s="46">
        <v>34</v>
      </c>
      <c r="Q18" s="46">
        <v>17</v>
      </c>
      <c r="R18" s="46">
        <v>0</v>
      </c>
      <c r="S18" s="46">
        <v>1</v>
      </c>
      <c r="T18" s="6">
        <f t="shared" si="2"/>
        <v>36.5</v>
      </c>
      <c r="U18" s="2">
        <f t="shared" si="4"/>
        <v>138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26</v>
      </c>
      <c r="D19" s="47">
        <v>0</v>
      </c>
      <c r="E19" s="47">
        <v>9</v>
      </c>
      <c r="F19" s="7">
        <f t="shared" si="0"/>
        <v>59.5</v>
      </c>
      <c r="G19" s="3">
        <f t="shared" si="5"/>
        <v>162.5</v>
      </c>
      <c r="H19" s="20" t="s">
        <v>22</v>
      </c>
      <c r="I19" s="45">
        <v>14</v>
      </c>
      <c r="J19" s="45">
        <v>28</v>
      </c>
      <c r="K19" s="45">
        <v>0</v>
      </c>
      <c r="L19" s="45">
        <v>5</v>
      </c>
      <c r="M19" s="6">
        <f t="shared" si="1"/>
        <v>47.5</v>
      </c>
      <c r="N19" s="2">
        <f>M16+M17+M18+M19</f>
        <v>161</v>
      </c>
      <c r="O19" s="19" t="s">
        <v>16</v>
      </c>
      <c r="P19" s="46">
        <v>26</v>
      </c>
      <c r="Q19" s="46">
        <v>12</v>
      </c>
      <c r="R19" s="46">
        <v>0</v>
      </c>
      <c r="S19" s="46">
        <v>2</v>
      </c>
      <c r="T19" s="6">
        <f t="shared" si="2"/>
        <v>30</v>
      </c>
      <c r="U19" s="2">
        <f t="shared" si="4"/>
        <v>143.5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19</v>
      </c>
      <c r="C20" s="45">
        <v>18</v>
      </c>
      <c r="D20" s="45">
        <v>0</v>
      </c>
      <c r="E20" s="45">
        <v>1</v>
      </c>
      <c r="F20" s="8">
        <f t="shared" si="0"/>
        <v>30</v>
      </c>
      <c r="G20" s="35"/>
      <c r="H20" s="19" t="s">
        <v>24</v>
      </c>
      <c r="I20" s="46">
        <v>27</v>
      </c>
      <c r="J20" s="46">
        <v>16</v>
      </c>
      <c r="K20" s="46">
        <v>0</v>
      </c>
      <c r="L20" s="46">
        <v>0</v>
      </c>
      <c r="M20" s="8">
        <f t="shared" si="1"/>
        <v>29.5</v>
      </c>
      <c r="N20" s="2">
        <f>M17+M18+M19+M20</f>
        <v>160</v>
      </c>
      <c r="O20" s="19" t="s">
        <v>45</v>
      </c>
      <c r="P20" s="45">
        <v>25</v>
      </c>
      <c r="Q20" s="45">
        <v>15</v>
      </c>
      <c r="R20" s="45">
        <v>1</v>
      </c>
      <c r="S20" s="45">
        <v>2</v>
      </c>
      <c r="T20" s="8">
        <f t="shared" si="2"/>
        <v>34.5</v>
      </c>
      <c r="U20" s="2">
        <f t="shared" si="4"/>
        <v>140.5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15</v>
      </c>
      <c r="D21" s="46">
        <v>0</v>
      </c>
      <c r="E21" s="46">
        <v>2</v>
      </c>
      <c r="F21" s="6">
        <f t="shared" si="0"/>
        <v>28.5</v>
      </c>
      <c r="G21" s="36"/>
      <c r="H21" s="20" t="s">
        <v>25</v>
      </c>
      <c r="I21" s="46">
        <v>19</v>
      </c>
      <c r="J21" s="46">
        <v>21</v>
      </c>
      <c r="K21" s="46">
        <v>1</v>
      </c>
      <c r="L21" s="46">
        <v>4</v>
      </c>
      <c r="M21" s="6">
        <f t="shared" si="1"/>
        <v>42.5</v>
      </c>
      <c r="N21" s="2">
        <f>M18+M19+M20+M21</f>
        <v>165.5</v>
      </c>
      <c r="O21" s="21" t="s">
        <v>46</v>
      </c>
      <c r="P21" s="47">
        <v>22</v>
      </c>
      <c r="Q21" s="47">
        <v>12</v>
      </c>
      <c r="R21" s="47">
        <v>0</v>
      </c>
      <c r="S21" s="47">
        <v>0</v>
      </c>
      <c r="T21" s="7">
        <f t="shared" si="2"/>
        <v>23</v>
      </c>
      <c r="U21" s="3">
        <f t="shared" si="4"/>
        <v>124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19</v>
      </c>
      <c r="D22" s="46">
        <v>0</v>
      </c>
      <c r="E22" s="46">
        <v>1</v>
      </c>
      <c r="F22" s="6">
        <f t="shared" si="0"/>
        <v>31</v>
      </c>
      <c r="G22" s="2"/>
      <c r="H22" s="21" t="s">
        <v>26</v>
      </c>
      <c r="I22" s="47">
        <v>14</v>
      </c>
      <c r="J22" s="47">
        <v>23</v>
      </c>
      <c r="K22" s="47">
        <v>0</v>
      </c>
      <c r="L22" s="47">
        <v>4</v>
      </c>
      <c r="M22" s="6">
        <f t="shared" si="1"/>
        <v>40</v>
      </c>
      <c r="N22" s="3">
        <f>M19+M20+M21+M22</f>
        <v>159.5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4" t="s">
        <v>47</v>
      </c>
      <c r="B23" s="145"/>
      <c r="C23" s="150" t="s">
        <v>50</v>
      </c>
      <c r="D23" s="151"/>
      <c r="E23" s="151"/>
      <c r="F23" s="152"/>
      <c r="G23" s="53">
        <f>MAX(G13:G19)</f>
        <v>162.5</v>
      </c>
      <c r="H23" s="148" t="s">
        <v>48</v>
      </c>
      <c r="I23" s="149"/>
      <c r="J23" s="141" t="s">
        <v>50</v>
      </c>
      <c r="K23" s="142"/>
      <c r="L23" s="142"/>
      <c r="M23" s="143"/>
      <c r="N23" s="54">
        <f>MAX(N10:N22)</f>
        <v>165.5</v>
      </c>
      <c r="O23" s="144" t="s">
        <v>49</v>
      </c>
      <c r="P23" s="145"/>
      <c r="Q23" s="150" t="s">
        <v>50</v>
      </c>
      <c r="R23" s="151"/>
      <c r="S23" s="151"/>
      <c r="T23" s="152"/>
      <c r="U23" s="53">
        <f>MAX(U13:U21)</f>
        <v>175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6"/>
      <c r="B24" s="147"/>
      <c r="C24" s="52" t="s">
        <v>71</v>
      </c>
      <c r="D24" s="55"/>
      <c r="E24" s="55"/>
      <c r="F24" s="56" t="s">
        <v>87</v>
      </c>
      <c r="G24" s="57"/>
      <c r="H24" s="146"/>
      <c r="I24" s="147"/>
      <c r="J24" s="52" t="s">
        <v>71</v>
      </c>
      <c r="K24" s="55"/>
      <c r="L24" s="55"/>
      <c r="M24" s="56" t="s">
        <v>69</v>
      </c>
      <c r="N24" s="57"/>
      <c r="O24" s="146"/>
      <c r="P24" s="147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3" t="s">
        <v>51</v>
      </c>
      <c r="B26" s="153"/>
      <c r="C26" s="153"/>
      <c r="D26" s="153"/>
      <c r="E26" s="15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6" t="s">
        <v>61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4" t="s">
        <v>54</v>
      </c>
      <c r="B5" s="134"/>
      <c r="C5" s="134"/>
      <c r="D5" s="26"/>
      <c r="E5" s="138" t="str">
        <f>'G-3'!E4:H4</f>
        <v>DE OBRA</v>
      </c>
      <c r="F5" s="138"/>
      <c r="G5" s="138"/>
      <c r="H5" s="13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8" t="s">
        <v>56</v>
      </c>
      <c r="B6" s="128"/>
      <c r="C6" s="128"/>
      <c r="D6" s="138" t="str">
        <f>'G-3'!D5:H5</f>
        <v xml:space="preserve">CALLE 102A - 103  X CARRERA 36 </v>
      </c>
      <c r="E6" s="138"/>
      <c r="F6" s="138"/>
      <c r="G6" s="138"/>
      <c r="H6" s="138"/>
      <c r="I6" s="128" t="s">
        <v>53</v>
      </c>
      <c r="J6" s="128"/>
      <c r="K6" s="128"/>
      <c r="L6" s="139">
        <f>'G-3'!L5:N5</f>
        <v>0</v>
      </c>
      <c r="M6" s="139"/>
      <c r="N6" s="139"/>
      <c r="O6" s="12"/>
      <c r="P6" s="128" t="s">
        <v>58</v>
      </c>
      <c r="Q6" s="128"/>
      <c r="R6" s="128"/>
      <c r="S6" s="154">
        <f>'G-3'!S6:U6</f>
        <v>42502</v>
      </c>
      <c r="T6" s="154"/>
      <c r="U6" s="154"/>
    </row>
    <row r="7" spans="1:28" ht="7.5" customHeight="1" x14ac:dyDescent="0.2">
      <c r="A7" s="13"/>
      <c r="B7" s="11"/>
      <c r="C7" s="11"/>
      <c r="D7" s="11"/>
      <c r="E7" s="132"/>
      <c r="F7" s="132"/>
      <c r="G7" s="132"/>
      <c r="H7" s="132"/>
      <c r="I7" s="132"/>
      <c r="J7" s="132"/>
      <c r="K7" s="13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6" t="s">
        <v>36</v>
      </c>
      <c r="B8" s="129" t="s">
        <v>34</v>
      </c>
      <c r="C8" s="130"/>
      <c r="D8" s="130"/>
      <c r="E8" s="131"/>
      <c r="F8" s="126" t="s">
        <v>35</v>
      </c>
      <c r="G8" s="126" t="s">
        <v>37</v>
      </c>
      <c r="H8" s="126" t="s">
        <v>36</v>
      </c>
      <c r="I8" s="129" t="s">
        <v>34</v>
      </c>
      <c r="J8" s="130"/>
      <c r="K8" s="130"/>
      <c r="L8" s="131"/>
      <c r="M8" s="126" t="s">
        <v>35</v>
      </c>
      <c r="N8" s="126" t="s">
        <v>37</v>
      </c>
      <c r="O8" s="126" t="s">
        <v>36</v>
      </c>
      <c r="P8" s="129" t="s">
        <v>34</v>
      </c>
      <c r="Q8" s="130"/>
      <c r="R8" s="130"/>
      <c r="S8" s="131"/>
      <c r="T8" s="126" t="s">
        <v>35</v>
      </c>
      <c r="U8" s="126" t="s">
        <v>37</v>
      </c>
    </row>
    <row r="9" spans="1:28" ht="12" customHeight="1" x14ac:dyDescent="0.2">
      <c r="A9" s="127"/>
      <c r="B9" s="15" t="s">
        <v>52</v>
      </c>
      <c r="C9" s="15" t="s">
        <v>0</v>
      </c>
      <c r="D9" s="15" t="s">
        <v>2</v>
      </c>
      <c r="E9" s="16" t="s">
        <v>3</v>
      </c>
      <c r="F9" s="127"/>
      <c r="G9" s="127"/>
      <c r="H9" s="127"/>
      <c r="I9" s="17" t="s">
        <v>52</v>
      </c>
      <c r="J9" s="17" t="s">
        <v>0</v>
      </c>
      <c r="K9" s="15" t="s">
        <v>2</v>
      </c>
      <c r="L9" s="16" t="s">
        <v>3</v>
      </c>
      <c r="M9" s="127"/>
      <c r="N9" s="127"/>
      <c r="O9" s="127"/>
      <c r="P9" s="17" t="s">
        <v>52</v>
      </c>
      <c r="Q9" s="17" t="s">
        <v>0</v>
      </c>
      <c r="R9" s="15" t="s">
        <v>2</v>
      </c>
      <c r="S9" s="16" t="s">
        <v>3</v>
      </c>
      <c r="T9" s="127"/>
      <c r="U9" s="127"/>
    </row>
    <row r="10" spans="1:28" ht="24" customHeight="1" x14ac:dyDescent="0.2">
      <c r="A10" s="18" t="s">
        <v>11</v>
      </c>
      <c r="B10" s="46">
        <f>'G-3'!B10+'G-4'!B10</f>
        <v>68</v>
      </c>
      <c r="C10" s="46">
        <f>'G-3'!C10+'G-4'!C10</f>
        <v>38</v>
      </c>
      <c r="D10" s="46">
        <f>'G-3'!D10+'G-4'!D10</f>
        <v>0</v>
      </c>
      <c r="E10" s="46">
        <f>'G-3'!E10+'G-4'!E10</f>
        <v>5</v>
      </c>
      <c r="F10" s="6">
        <f t="shared" ref="F10:F22" si="0">B10*0.5+C10*1+D10*2+E10*2.5</f>
        <v>84.5</v>
      </c>
      <c r="G10" s="2"/>
      <c r="H10" s="19" t="s">
        <v>4</v>
      </c>
      <c r="I10" s="46">
        <f>'G-3'!I10+'G-4'!I10</f>
        <v>49</v>
      </c>
      <c r="J10" s="46">
        <f>'G-3'!J10+'G-4'!J10</f>
        <v>32</v>
      </c>
      <c r="K10" s="46">
        <f>'G-3'!K10+'G-4'!K10</f>
        <v>1</v>
      </c>
      <c r="L10" s="46">
        <f>'G-3'!L10+'G-4'!L10</f>
        <v>5</v>
      </c>
      <c r="M10" s="6">
        <f t="shared" ref="M10:M22" si="1">I10*0.5+J10*1+K10*2+L10*2.5</f>
        <v>71</v>
      </c>
      <c r="N10" s="9">
        <f>F20+F21+F22+M10</f>
        <v>238.5</v>
      </c>
      <c r="O10" s="19" t="s">
        <v>43</v>
      </c>
      <c r="P10" s="46">
        <f>'G-3'!P10+'G-4'!P10</f>
        <v>49</v>
      </c>
      <c r="Q10" s="46">
        <f>'G-3'!Q10+'G-4'!Q10</f>
        <v>39</v>
      </c>
      <c r="R10" s="46">
        <f>'G-3'!R10+'G-4'!R10</f>
        <v>0</v>
      </c>
      <c r="S10" s="46">
        <f>'G-3'!S10+'G-4'!S10</f>
        <v>4</v>
      </c>
      <c r="T10" s="6">
        <f t="shared" ref="T10:T21" si="2">P10*0.5+Q10*1+R10*2+S10*2.5</f>
        <v>73.5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'G-3'!B11+'G-4'!B11</f>
        <v>79</v>
      </c>
      <c r="C11" s="46">
        <f>'G-3'!C11+'G-4'!C11</f>
        <v>58</v>
      </c>
      <c r="D11" s="46">
        <f>'G-3'!D11+'G-4'!D11</f>
        <v>0</v>
      </c>
      <c r="E11" s="46">
        <f>'G-3'!E11+'G-4'!E11</f>
        <v>7</v>
      </c>
      <c r="F11" s="6">
        <f t="shared" si="0"/>
        <v>115</v>
      </c>
      <c r="G11" s="2"/>
      <c r="H11" s="19" t="s">
        <v>5</v>
      </c>
      <c r="I11" s="46">
        <f>'G-3'!I11+'G-4'!I11</f>
        <v>54</v>
      </c>
      <c r="J11" s="46">
        <f>'G-3'!J11+'G-4'!J11</f>
        <v>39</v>
      </c>
      <c r="K11" s="46">
        <f>'G-3'!K11+'G-4'!K11</f>
        <v>2</v>
      </c>
      <c r="L11" s="46">
        <f>'G-3'!L11+'G-4'!L11</f>
        <v>4</v>
      </c>
      <c r="M11" s="6">
        <f t="shared" si="1"/>
        <v>80</v>
      </c>
      <c r="N11" s="9">
        <f>F21+F22+M10+M11</f>
        <v>264</v>
      </c>
      <c r="O11" s="19" t="s">
        <v>44</v>
      </c>
      <c r="P11" s="46">
        <f>'G-3'!P11+'G-4'!P11</f>
        <v>49</v>
      </c>
      <c r="Q11" s="46">
        <f>'G-3'!Q11+'G-4'!Q11</f>
        <v>36</v>
      </c>
      <c r="R11" s="46">
        <f>'G-3'!R11+'G-4'!R11</f>
        <v>2</v>
      </c>
      <c r="S11" s="46">
        <f>'G-3'!S11+'G-4'!S11</f>
        <v>6</v>
      </c>
      <c r="T11" s="6">
        <f t="shared" si="2"/>
        <v>79.5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'G-3'!B12+'G-4'!B12</f>
        <v>40</v>
      </c>
      <c r="C12" s="46">
        <f>'G-3'!C12+'G-4'!C12</f>
        <v>40</v>
      </c>
      <c r="D12" s="46">
        <f>'G-3'!D12+'G-4'!D12</f>
        <v>0</v>
      </c>
      <c r="E12" s="46">
        <f>'G-3'!E12+'G-4'!E12</f>
        <v>6</v>
      </c>
      <c r="F12" s="6">
        <f t="shared" si="0"/>
        <v>75</v>
      </c>
      <c r="G12" s="2"/>
      <c r="H12" s="19" t="s">
        <v>6</v>
      </c>
      <c r="I12" s="46">
        <f>'G-3'!I12+'G-4'!I12</f>
        <v>47</v>
      </c>
      <c r="J12" s="46">
        <f>'G-3'!J12+'G-4'!J12</f>
        <v>37</v>
      </c>
      <c r="K12" s="46">
        <f>'G-3'!K12+'G-4'!K12</f>
        <v>1</v>
      </c>
      <c r="L12" s="46">
        <f>'G-3'!L12+'G-4'!L12</f>
        <v>6</v>
      </c>
      <c r="M12" s="6">
        <f t="shared" si="1"/>
        <v>77.5</v>
      </c>
      <c r="N12" s="2">
        <f>F22+M10+M11+M12</f>
        <v>293.5</v>
      </c>
      <c r="O12" s="19" t="s">
        <v>32</v>
      </c>
      <c r="P12" s="46">
        <f>'G-3'!P12+'G-4'!P12</f>
        <v>40</v>
      </c>
      <c r="Q12" s="46">
        <f>'G-3'!Q12+'G-4'!Q12</f>
        <v>50</v>
      </c>
      <c r="R12" s="46">
        <f>'G-3'!R12+'G-4'!R12</f>
        <v>0</v>
      </c>
      <c r="S12" s="46">
        <f>'G-3'!S12+'G-4'!S12</f>
        <v>5</v>
      </c>
      <c r="T12" s="6">
        <f t="shared" si="2"/>
        <v>82.5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'G-3'!B13+'G-4'!B13</f>
        <v>44</v>
      </c>
      <c r="C13" s="46">
        <f>'G-3'!C13+'G-4'!C13</f>
        <v>26</v>
      </c>
      <c r="D13" s="46">
        <f>'G-3'!D13+'G-4'!D13</f>
        <v>0</v>
      </c>
      <c r="E13" s="46">
        <f>'G-3'!E13+'G-4'!E13</f>
        <v>6</v>
      </c>
      <c r="F13" s="6">
        <f t="shared" si="0"/>
        <v>63</v>
      </c>
      <c r="G13" s="2">
        <f t="shared" ref="G13:G19" si="3">F10+F11+F12+F13</f>
        <v>337.5</v>
      </c>
      <c r="H13" s="19" t="s">
        <v>7</v>
      </c>
      <c r="I13" s="46">
        <f>'G-3'!I13+'G-4'!I13</f>
        <v>43</v>
      </c>
      <c r="J13" s="46">
        <f>'G-3'!J13+'G-4'!J13</f>
        <v>50</v>
      </c>
      <c r="K13" s="46">
        <f>'G-3'!K13+'G-4'!K13</f>
        <v>4</v>
      </c>
      <c r="L13" s="46">
        <f>'G-3'!L13+'G-4'!L13</f>
        <v>2</v>
      </c>
      <c r="M13" s="6">
        <f t="shared" si="1"/>
        <v>84.5</v>
      </c>
      <c r="N13" s="2">
        <f t="shared" ref="N13:N18" si="4">M10+M11+M12+M13</f>
        <v>313</v>
      </c>
      <c r="O13" s="19" t="s">
        <v>33</v>
      </c>
      <c r="P13" s="46">
        <f>'G-3'!P13+'G-4'!P13</f>
        <v>33</v>
      </c>
      <c r="Q13" s="46">
        <f>'G-3'!Q13+'G-4'!Q13</f>
        <v>40</v>
      </c>
      <c r="R13" s="46">
        <f>'G-3'!R13+'G-4'!R13</f>
        <v>1</v>
      </c>
      <c r="S13" s="46">
        <f>'G-3'!S13+'G-4'!S13</f>
        <v>7</v>
      </c>
      <c r="T13" s="6">
        <f t="shared" si="2"/>
        <v>76</v>
      </c>
      <c r="U13" s="2">
        <f t="shared" ref="U13:U21" si="5">T10+T11+T12+T13</f>
        <v>311.5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'G-3'!B14+'G-4'!B14</f>
        <v>35</v>
      </c>
      <c r="C14" s="46">
        <f>'G-3'!C14+'G-4'!C14</f>
        <v>46</v>
      </c>
      <c r="D14" s="46">
        <f>'G-3'!D14+'G-4'!D14</f>
        <v>1</v>
      </c>
      <c r="E14" s="46">
        <f>'G-3'!E14+'G-4'!E14</f>
        <v>5</v>
      </c>
      <c r="F14" s="6">
        <f t="shared" si="0"/>
        <v>78</v>
      </c>
      <c r="G14" s="2">
        <f t="shared" si="3"/>
        <v>331</v>
      </c>
      <c r="H14" s="19" t="s">
        <v>9</v>
      </c>
      <c r="I14" s="46">
        <f>'G-3'!I14+'G-4'!I14</f>
        <v>23</v>
      </c>
      <c r="J14" s="46">
        <f>'G-3'!J14+'G-4'!J14</f>
        <v>41</v>
      </c>
      <c r="K14" s="46">
        <f>'G-3'!K14+'G-4'!K14</f>
        <v>4</v>
      </c>
      <c r="L14" s="46">
        <f>'G-3'!L14+'G-4'!L14</f>
        <v>5</v>
      </c>
      <c r="M14" s="6">
        <f t="shared" si="1"/>
        <v>73</v>
      </c>
      <c r="N14" s="2">
        <f t="shared" si="4"/>
        <v>315</v>
      </c>
      <c r="O14" s="19" t="s">
        <v>29</v>
      </c>
      <c r="P14" s="46">
        <f>'G-3'!P14+'G-4'!P14</f>
        <v>59</v>
      </c>
      <c r="Q14" s="46">
        <f>'G-3'!Q14+'G-4'!Q14</f>
        <v>48</v>
      </c>
      <c r="R14" s="46">
        <f>'G-3'!R14+'G-4'!R14</f>
        <v>2</v>
      </c>
      <c r="S14" s="46">
        <f>'G-3'!S14+'G-4'!S14</f>
        <v>7</v>
      </c>
      <c r="T14" s="6">
        <f t="shared" si="2"/>
        <v>99</v>
      </c>
      <c r="U14" s="2">
        <f t="shared" si="5"/>
        <v>337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'G-3'!B15+'G-4'!B15</f>
        <v>36</v>
      </c>
      <c r="C15" s="46">
        <f>'G-3'!C15+'G-4'!C15</f>
        <v>46</v>
      </c>
      <c r="D15" s="46">
        <f>'G-3'!D15+'G-4'!D15</f>
        <v>0</v>
      </c>
      <c r="E15" s="46">
        <f>'G-3'!E15+'G-4'!E15</f>
        <v>3</v>
      </c>
      <c r="F15" s="6">
        <f t="shared" si="0"/>
        <v>71.5</v>
      </c>
      <c r="G15" s="2">
        <f t="shared" si="3"/>
        <v>287.5</v>
      </c>
      <c r="H15" s="19" t="s">
        <v>12</v>
      </c>
      <c r="I15" s="46">
        <f>'G-3'!I15+'G-4'!I15</f>
        <v>28</v>
      </c>
      <c r="J15" s="46">
        <f>'G-3'!J15+'G-4'!J15</f>
        <v>33</v>
      </c>
      <c r="K15" s="46">
        <f>'G-3'!K15+'G-4'!K15</f>
        <v>2</v>
      </c>
      <c r="L15" s="46">
        <f>'G-3'!L15+'G-4'!L15</f>
        <v>8</v>
      </c>
      <c r="M15" s="6">
        <f t="shared" si="1"/>
        <v>71</v>
      </c>
      <c r="N15" s="2">
        <f t="shared" si="4"/>
        <v>306</v>
      </c>
      <c r="O15" s="18" t="s">
        <v>30</v>
      </c>
      <c r="P15" s="46">
        <f>'G-3'!P15+'G-4'!P15</f>
        <v>47</v>
      </c>
      <c r="Q15" s="46">
        <f>'G-3'!Q15+'G-4'!Q15</f>
        <v>27</v>
      </c>
      <c r="R15" s="46">
        <f>'G-3'!R15+'G-4'!R15</f>
        <v>1</v>
      </c>
      <c r="S15" s="46">
        <f>'G-3'!S15+'G-4'!S15</f>
        <v>3</v>
      </c>
      <c r="T15" s="6">
        <f t="shared" si="2"/>
        <v>60</v>
      </c>
      <c r="U15" s="2">
        <f t="shared" si="5"/>
        <v>317.5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'G-3'!B16+'G-4'!B16</f>
        <v>33</v>
      </c>
      <c r="C16" s="46">
        <f>'G-3'!C16+'G-4'!C16</f>
        <v>24</v>
      </c>
      <c r="D16" s="46">
        <f>'G-3'!D16+'G-4'!D16</f>
        <v>0</v>
      </c>
      <c r="E16" s="46">
        <f>'G-3'!E16+'G-4'!E16</f>
        <v>2</v>
      </c>
      <c r="F16" s="6">
        <f t="shared" si="0"/>
        <v>45.5</v>
      </c>
      <c r="G16" s="2">
        <f t="shared" si="3"/>
        <v>258</v>
      </c>
      <c r="H16" s="19" t="s">
        <v>15</v>
      </c>
      <c r="I16" s="46">
        <f>'G-3'!I16+'G-4'!I16</f>
        <v>34</v>
      </c>
      <c r="J16" s="46">
        <f>'G-3'!J16+'G-4'!J16</f>
        <v>26</v>
      </c>
      <c r="K16" s="46">
        <f>'G-3'!K16+'G-4'!K16</f>
        <v>0</v>
      </c>
      <c r="L16" s="46">
        <f>'G-3'!L16+'G-4'!L16</f>
        <v>5</v>
      </c>
      <c r="M16" s="6">
        <f t="shared" si="1"/>
        <v>55.5</v>
      </c>
      <c r="N16" s="2">
        <f t="shared" si="4"/>
        <v>284</v>
      </c>
      <c r="O16" s="19" t="s">
        <v>8</v>
      </c>
      <c r="P16" s="46">
        <f>'G-3'!P16+'G-4'!P16</f>
        <v>50</v>
      </c>
      <c r="Q16" s="46">
        <f>'G-3'!Q16+'G-4'!Q16</f>
        <v>40</v>
      </c>
      <c r="R16" s="46">
        <f>'G-3'!R16+'G-4'!R16</f>
        <v>0</v>
      </c>
      <c r="S16" s="46">
        <f>'G-3'!S16+'G-4'!S16</f>
        <v>4</v>
      </c>
      <c r="T16" s="6">
        <f t="shared" si="2"/>
        <v>75</v>
      </c>
      <c r="U16" s="2">
        <f t="shared" si="5"/>
        <v>310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'G-3'!B17+'G-4'!B17</f>
        <v>37</v>
      </c>
      <c r="C17" s="46">
        <f>'G-3'!C17+'G-4'!C17</f>
        <v>30</v>
      </c>
      <c r="D17" s="46">
        <f>'G-3'!D17+'G-4'!D17</f>
        <v>0</v>
      </c>
      <c r="E17" s="46">
        <f>'G-3'!E17+'G-4'!E17</f>
        <v>4</v>
      </c>
      <c r="F17" s="6">
        <f t="shared" si="0"/>
        <v>58.5</v>
      </c>
      <c r="G17" s="2">
        <f t="shared" si="3"/>
        <v>253.5</v>
      </c>
      <c r="H17" s="19" t="s">
        <v>18</v>
      </c>
      <c r="I17" s="46">
        <f>'G-3'!I17+'G-4'!I17</f>
        <v>37</v>
      </c>
      <c r="J17" s="46">
        <f>'G-3'!J17+'G-4'!J17</f>
        <v>28</v>
      </c>
      <c r="K17" s="46">
        <f>'G-3'!K17+'G-4'!K17</f>
        <v>0</v>
      </c>
      <c r="L17" s="46">
        <f>'G-3'!L17+'G-4'!L17</f>
        <v>6</v>
      </c>
      <c r="M17" s="6">
        <f t="shared" si="1"/>
        <v>61.5</v>
      </c>
      <c r="N17" s="2">
        <f t="shared" si="4"/>
        <v>261</v>
      </c>
      <c r="O17" s="19" t="s">
        <v>10</v>
      </c>
      <c r="P17" s="46">
        <f>'G-3'!P17+'G-4'!P17</f>
        <v>55</v>
      </c>
      <c r="Q17" s="46">
        <f>'G-3'!Q17+'G-4'!Q17</f>
        <v>44</v>
      </c>
      <c r="R17" s="46">
        <f>'G-3'!R17+'G-4'!R17</f>
        <v>3</v>
      </c>
      <c r="S17" s="46">
        <f>'G-3'!S17+'G-4'!S17</f>
        <v>3</v>
      </c>
      <c r="T17" s="6">
        <f t="shared" si="2"/>
        <v>85</v>
      </c>
      <c r="U17" s="2">
        <f t="shared" si="5"/>
        <v>319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'G-3'!B18+'G-4'!B18</f>
        <v>38</v>
      </c>
      <c r="C18" s="46">
        <f>'G-3'!C18+'G-4'!C18</f>
        <v>26</v>
      </c>
      <c r="D18" s="46">
        <f>'G-3'!D18+'G-4'!D18</f>
        <v>0</v>
      </c>
      <c r="E18" s="46">
        <f>'G-3'!E18+'G-4'!E18</f>
        <v>5</v>
      </c>
      <c r="F18" s="6">
        <f t="shared" si="0"/>
        <v>57.5</v>
      </c>
      <c r="G18" s="2">
        <f t="shared" si="3"/>
        <v>233</v>
      </c>
      <c r="H18" s="19" t="s">
        <v>20</v>
      </c>
      <c r="I18" s="46">
        <f>'G-3'!I18+'G-4'!I18</f>
        <v>52</v>
      </c>
      <c r="J18" s="46">
        <f>'G-3'!J18+'G-4'!J18</f>
        <v>28</v>
      </c>
      <c r="K18" s="46">
        <f>'G-3'!K18+'G-4'!K18</f>
        <v>0</v>
      </c>
      <c r="L18" s="46">
        <f>'G-3'!L18+'G-4'!L18</f>
        <v>7</v>
      </c>
      <c r="M18" s="6">
        <f t="shared" si="1"/>
        <v>71.5</v>
      </c>
      <c r="N18" s="2">
        <f t="shared" si="4"/>
        <v>259.5</v>
      </c>
      <c r="O18" s="19" t="s">
        <v>13</v>
      </c>
      <c r="P18" s="46">
        <f>'G-3'!P18+'G-4'!P18</f>
        <v>51</v>
      </c>
      <c r="Q18" s="46">
        <f>'G-3'!Q18+'G-4'!Q18</f>
        <v>37</v>
      </c>
      <c r="R18" s="46">
        <f>'G-3'!R18+'G-4'!R18</f>
        <v>2</v>
      </c>
      <c r="S18" s="46">
        <f>'G-3'!S18+'G-4'!S18</f>
        <v>2</v>
      </c>
      <c r="T18" s="6">
        <f t="shared" si="2"/>
        <v>71.5</v>
      </c>
      <c r="U18" s="2">
        <f t="shared" si="5"/>
        <v>291.5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'G-3'!B19+'G-4'!B19</f>
        <v>63</v>
      </c>
      <c r="C19" s="47">
        <f>'G-3'!C19+'G-4'!C19</f>
        <v>42</v>
      </c>
      <c r="D19" s="47">
        <f>'G-3'!D19+'G-4'!D19</f>
        <v>0</v>
      </c>
      <c r="E19" s="47">
        <f>'G-3'!E19+'G-4'!E19</f>
        <v>11</v>
      </c>
      <c r="F19" s="7">
        <f t="shared" si="0"/>
        <v>101</v>
      </c>
      <c r="G19" s="3">
        <f t="shared" si="3"/>
        <v>262.5</v>
      </c>
      <c r="H19" s="20" t="s">
        <v>22</v>
      </c>
      <c r="I19" s="46">
        <f>'G-3'!I19+'G-4'!I19</f>
        <v>26</v>
      </c>
      <c r="J19" s="46">
        <f>'G-3'!J19+'G-4'!J19</f>
        <v>42</v>
      </c>
      <c r="K19" s="46">
        <f>'G-3'!K19+'G-4'!K19</f>
        <v>0</v>
      </c>
      <c r="L19" s="46">
        <f>'G-3'!L19+'G-4'!L19</f>
        <v>12</v>
      </c>
      <c r="M19" s="6">
        <f t="shared" si="1"/>
        <v>85</v>
      </c>
      <c r="N19" s="2">
        <f>M16+M17+M18+M19</f>
        <v>273.5</v>
      </c>
      <c r="O19" s="19" t="s">
        <v>16</v>
      </c>
      <c r="P19" s="46">
        <f>'G-3'!P19+'G-4'!P19</f>
        <v>47</v>
      </c>
      <c r="Q19" s="46">
        <f>'G-3'!Q19+'G-4'!Q19</f>
        <v>30</v>
      </c>
      <c r="R19" s="46">
        <f>'G-3'!R19+'G-4'!R19</f>
        <v>0</v>
      </c>
      <c r="S19" s="46">
        <f>'G-3'!S19+'G-4'!S19</f>
        <v>4</v>
      </c>
      <c r="T19" s="6">
        <f t="shared" si="2"/>
        <v>63.5</v>
      </c>
      <c r="U19" s="2">
        <f t="shared" si="5"/>
        <v>295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'G-3'!B20+'G-4'!B20</f>
        <v>31</v>
      </c>
      <c r="C20" s="45">
        <f>'G-3'!C20+'G-4'!C20</f>
        <v>29</v>
      </c>
      <c r="D20" s="45">
        <f>'G-3'!D20+'G-4'!D20</f>
        <v>0</v>
      </c>
      <c r="E20" s="45">
        <f>'G-3'!E20+'G-4'!E20</f>
        <v>4</v>
      </c>
      <c r="F20" s="8">
        <f t="shared" si="0"/>
        <v>54.5</v>
      </c>
      <c r="G20" s="35"/>
      <c r="H20" s="19" t="s">
        <v>24</v>
      </c>
      <c r="I20" s="46">
        <f>'G-3'!I20+'G-4'!I20</f>
        <v>48</v>
      </c>
      <c r="J20" s="46">
        <f>'G-3'!J20+'G-4'!J20</f>
        <v>36</v>
      </c>
      <c r="K20" s="46">
        <f>'G-3'!K20+'G-4'!K20</f>
        <v>0</v>
      </c>
      <c r="L20" s="46">
        <f>'G-3'!L20+'G-4'!L20</f>
        <v>1</v>
      </c>
      <c r="M20" s="8">
        <f t="shared" si="1"/>
        <v>62.5</v>
      </c>
      <c r="N20" s="2">
        <f>M17+M18+M19+M20</f>
        <v>280.5</v>
      </c>
      <c r="O20" s="19" t="s">
        <v>45</v>
      </c>
      <c r="P20" s="46">
        <f>'G-3'!P20+'G-4'!P20</f>
        <v>45</v>
      </c>
      <c r="Q20" s="46">
        <f>'G-3'!Q20+'G-4'!Q20</f>
        <v>35</v>
      </c>
      <c r="R20" s="46">
        <f>'G-3'!R20+'G-4'!R20</f>
        <v>1</v>
      </c>
      <c r="S20" s="46">
        <f>'G-3'!S20+'G-4'!S20</f>
        <v>3</v>
      </c>
      <c r="T20" s="8">
        <f t="shared" si="2"/>
        <v>67</v>
      </c>
      <c r="U20" s="2">
        <f t="shared" si="5"/>
        <v>287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5">
        <f>'G-3'!B21+'G-4'!B21</f>
        <v>33</v>
      </c>
      <c r="C21" s="45">
        <f>'G-3'!C21+'G-4'!C21</f>
        <v>24</v>
      </c>
      <c r="D21" s="45">
        <f>'G-3'!D21+'G-4'!D21</f>
        <v>0</v>
      </c>
      <c r="E21" s="45">
        <f>'G-3'!E21+'G-4'!E21</f>
        <v>3</v>
      </c>
      <c r="F21" s="6">
        <f t="shared" si="0"/>
        <v>48</v>
      </c>
      <c r="G21" s="36"/>
      <c r="H21" s="20" t="s">
        <v>25</v>
      </c>
      <c r="I21" s="46">
        <f>'G-3'!I21+'G-4'!I21</f>
        <v>41</v>
      </c>
      <c r="J21" s="46">
        <f>'G-3'!J21+'G-4'!J21</f>
        <v>36</v>
      </c>
      <c r="K21" s="46">
        <f>'G-3'!K21+'G-4'!K21</f>
        <v>1</v>
      </c>
      <c r="L21" s="46">
        <f>'G-3'!L21+'G-4'!L21</f>
        <v>6</v>
      </c>
      <c r="M21" s="6">
        <f t="shared" si="1"/>
        <v>73.5</v>
      </c>
      <c r="N21" s="2">
        <f>M18+M19+M20+M21</f>
        <v>292.5</v>
      </c>
      <c r="O21" s="21" t="s">
        <v>46</v>
      </c>
      <c r="P21" s="47">
        <f>'G-3'!P21+'G-4'!P21</f>
        <v>40</v>
      </c>
      <c r="Q21" s="47">
        <f>'G-3'!Q21+'G-4'!Q21</f>
        <v>34</v>
      </c>
      <c r="R21" s="47">
        <f>'G-3'!R21+'G-4'!R21</f>
        <v>0</v>
      </c>
      <c r="S21" s="47">
        <f>'G-3'!S21+'G-4'!S21</f>
        <v>2</v>
      </c>
      <c r="T21" s="7">
        <f t="shared" si="2"/>
        <v>59</v>
      </c>
      <c r="U21" s="3">
        <f t="shared" si="5"/>
        <v>261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5">
        <f>'G-3'!B22+'G-4'!B22</f>
        <v>45</v>
      </c>
      <c r="C22" s="45">
        <f>'G-3'!C22+'G-4'!C22</f>
        <v>35</v>
      </c>
      <c r="D22" s="45">
        <f>'G-3'!D22+'G-4'!D22</f>
        <v>0</v>
      </c>
      <c r="E22" s="45">
        <f>'G-3'!E22+'G-4'!E22</f>
        <v>3</v>
      </c>
      <c r="F22" s="6">
        <f t="shared" si="0"/>
        <v>65</v>
      </c>
      <c r="G22" s="2"/>
      <c r="H22" s="21" t="s">
        <v>26</v>
      </c>
      <c r="I22" s="46">
        <f>'G-3'!I22+'G-4'!I22</f>
        <v>27</v>
      </c>
      <c r="J22" s="46">
        <f>'G-3'!J22+'G-4'!J22</f>
        <v>45</v>
      </c>
      <c r="K22" s="46">
        <f>'G-3'!K22+'G-4'!K22</f>
        <v>0</v>
      </c>
      <c r="L22" s="46">
        <f>'G-3'!L22+'G-4'!L22</f>
        <v>8</v>
      </c>
      <c r="M22" s="6">
        <f t="shared" si="1"/>
        <v>78.5</v>
      </c>
      <c r="N22" s="3">
        <f>M19+M20+M21+M22</f>
        <v>299.5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4" t="s">
        <v>47</v>
      </c>
      <c r="B23" s="145"/>
      <c r="C23" s="150" t="s">
        <v>50</v>
      </c>
      <c r="D23" s="151"/>
      <c r="E23" s="151"/>
      <c r="F23" s="152"/>
      <c r="G23" s="53">
        <f>MAX(G13:G19)</f>
        <v>337.5</v>
      </c>
      <c r="H23" s="148" t="s">
        <v>48</v>
      </c>
      <c r="I23" s="149"/>
      <c r="J23" s="141" t="s">
        <v>50</v>
      </c>
      <c r="K23" s="142"/>
      <c r="L23" s="142"/>
      <c r="M23" s="143"/>
      <c r="N23" s="54">
        <f>MAX(N10:N22)</f>
        <v>315</v>
      </c>
      <c r="O23" s="144" t="s">
        <v>49</v>
      </c>
      <c r="P23" s="145"/>
      <c r="Q23" s="150" t="s">
        <v>50</v>
      </c>
      <c r="R23" s="151"/>
      <c r="S23" s="151"/>
      <c r="T23" s="152"/>
      <c r="U23" s="53">
        <f>MAX(U13:U21)</f>
        <v>337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6"/>
      <c r="B24" s="147"/>
      <c r="C24" s="52" t="s">
        <v>71</v>
      </c>
      <c r="D24" s="55"/>
      <c r="E24" s="55"/>
      <c r="F24" s="56" t="s">
        <v>63</v>
      </c>
      <c r="G24" s="57"/>
      <c r="H24" s="146"/>
      <c r="I24" s="147"/>
      <c r="J24" s="52" t="s">
        <v>71</v>
      </c>
      <c r="K24" s="55"/>
      <c r="L24" s="55"/>
      <c r="M24" s="56" t="s">
        <v>65</v>
      </c>
      <c r="N24" s="57"/>
      <c r="O24" s="146"/>
      <c r="P24" s="147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3" t="s">
        <v>51</v>
      </c>
      <c r="B26" s="153"/>
      <c r="C26" s="153"/>
      <c r="D26" s="153"/>
      <c r="E26" s="15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N17" sqref="N1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2" t="s">
        <v>110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185"/>
      <c r="J3" s="75"/>
    </row>
    <row r="4" spans="1:10" x14ac:dyDescent="0.2">
      <c r="A4" s="173" t="s">
        <v>111</v>
      </c>
      <c r="B4" s="173"/>
      <c r="C4" s="174" t="s">
        <v>60</v>
      </c>
      <c r="D4" s="174"/>
      <c r="E4" s="174"/>
      <c r="F4" s="76"/>
      <c r="G4" s="73"/>
      <c r="H4" s="73"/>
      <c r="I4" s="73"/>
      <c r="J4" s="73"/>
    </row>
    <row r="5" spans="1:10" x14ac:dyDescent="0.2">
      <c r="A5" s="128" t="s">
        <v>56</v>
      </c>
      <c r="B5" s="128"/>
      <c r="C5" s="175" t="str">
        <f>'G-3'!D5</f>
        <v xml:space="preserve">CALLE 102A - 103  X CARRERA 36 </v>
      </c>
      <c r="D5" s="175"/>
      <c r="E5" s="175"/>
      <c r="F5" s="77"/>
      <c r="G5" s="78"/>
      <c r="H5" s="70" t="s">
        <v>53</v>
      </c>
      <c r="I5" s="176">
        <f>'G-3'!L5</f>
        <v>0</v>
      </c>
      <c r="J5" s="176"/>
    </row>
    <row r="6" spans="1:10" x14ac:dyDescent="0.2">
      <c r="A6" s="128" t="s">
        <v>112</v>
      </c>
      <c r="B6" s="128"/>
      <c r="C6" s="161" t="s">
        <v>152</v>
      </c>
      <c r="D6" s="161"/>
      <c r="E6" s="161"/>
      <c r="F6" s="77"/>
      <c r="G6" s="78"/>
      <c r="H6" s="70" t="s">
        <v>58</v>
      </c>
      <c r="I6" s="162">
        <f>'G-3'!S6</f>
        <v>42502</v>
      </c>
      <c r="J6" s="162"/>
    </row>
    <row r="7" spans="1:10" x14ac:dyDescent="0.2">
      <c r="A7" s="79"/>
      <c r="B7" s="79"/>
      <c r="C7" s="163"/>
      <c r="D7" s="163"/>
      <c r="E7" s="163"/>
      <c r="F7" s="163"/>
      <c r="G7" s="76"/>
      <c r="H7" s="80"/>
      <c r="I7" s="81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2" t="s">
        <v>117</v>
      </c>
      <c r="F8" s="83" t="s">
        <v>118</v>
      </c>
      <c r="G8" s="84" t="s">
        <v>119</v>
      </c>
      <c r="H8" s="83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5" t="s">
        <v>52</v>
      </c>
      <c r="F9" s="86" t="s">
        <v>0</v>
      </c>
      <c r="G9" s="87" t="s">
        <v>2</v>
      </c>
      <c r="H9" s="86" t="s">
        <v>3</v>
      </c>
      <c r="I9" s="169"/>
      <c r="J9" s="171"/>
    </row>
    <row r="10" spans="1:10" x14ac:dyDescent="0.2">
      <c r="A10" s="155" t="s">
        <v>123</v>
      </c>
      <c r="B10" s="158">
        <v>1</v>
      </c>
      <c r="C10" s="88"/>
      <c r="D10" s="89" t="s">
        <v>124</v>
      </c>
      <c r="E10" s="123">
        <v>0</v>
      </c>
      <c r="F10" s="123">
        <v>0</v>
      </c>
      <c r="G10" s="123">
        <v>0</v>
      </c>
      <c r="H10" s="123">
        <v>0</v>
      </c>
      <c r="I10" s="50">
        <f>E10*0.5+F10+G10*2+H10*2.5</f>
        <v>0</v>
      </c>
      <c r="J10" s="90" t="str">
        <f>IF(I10=0,"0,00",I10/SUM(I10:I12)*100)</f>
        <v>0,00</v>
      </c>
    </row>
    <row r="11" spans="1:10" x14ac:dyDescent="0.2">
      <c r="A11" s="156"/>
      <c r="B11" s="159"/>
      <c r="C11" s="88" t="s">
        <v>125</v>
      </c>
      <c r="D11" s="91" t="s">
        <v>126</v>
      </c>
      <c r="E11" s="123">
        <v>0</v>
      </c>
      <c r="F11" s="123">
        <v>0</v>
      </c>
      <c r="G11" s="123">
        <v>0</v>
      </c>
      <c r="H11" s="123">
        <v>0</v>
      </c>
      <c r="I11" s="92">
        <f>E11*0.5+F11+G11*2+H11*2.5</f>
        <v>0</v>
      </c>
      <c r="J11" s="93" t="str">
        <f>IF(I11=0,"0,00",I11/SUM(I10:I12)*100)</f>
        <v>0,00</v>
      </c>
    </row>
    <row r="12" spans="1:10" x14ac:dyDescent="0.2">
      <c r="A12" s="156"/>
      <c r="B12" s="159"/>
      <c r="C12" s="94" t="s">
        <v>135</v>
      </c>
      <c r="D12" s="95" t="s">
        <v>127</v>
      </c>
      <c r="E12" s="123">
        <v>0</v>
      </c>
      <c r="F12" s="123">
        <v>0</v>
      </c>
      <c r="G12" s="123">
        <v>0</v>
      </c>
      <c r="H12" s="123">
        <v>0</v>
      </c>
      <c r="I12" s="96">
        <f>E12*0.5+F12+G12*2+H12*2.5</f>
        <v>0</v>
      </c>
      <c r="J12" s="97" t="str">
        <f>IF(I12=0,"0,00",I12/SUM(I10:I12)*100)</f>
        <v>0,00</v>
      </c>
    </row>
    <row r="13" spans="1:10" x14ac:dyDescent="0.2">
      <c r="A13" s="156"/>
      <c r="B13" s="159"/>
      <c r="C13" s="98"/>
      <c r="D13" s="89" t="s">
        <v>124</v>
      </c>
      <c r="E13" s="123">
        <v>0</v>
      </c>
      <c r="F13" s="123">
        <v>0</v>
      </c>
      <c r="G13" s="123">
        <v>0</v>
      </c>
      <c r="H13" s="123">
        <v>0</v>
      </c>
      <c r="I13" s="50">
        <f>E13*0.5+F13+G13*2+H13*2.5</f>
        <v>0</v>
      </c>
      <c r="J13" s="90" t="str">
        <f>IF(I13=0,"0,00",I13/SUM(I13:I15)*100)</f>
        <v>0,00</v>
      </c>
    </row>
    <row r="14" spans="1:10" x14ac:dyDescent="0.2">
      <c r="A14" s="156"/>
      <c r="B14" s="159"/>
      <c r="C14" s="88" t="s">
        <v>128</v>
      </c>
      <c r="D14" s="91" t="s">
        <v>126</v>
      </c>
      <c r="E14" s="123">
        <v>0</v>
      </c>
      <c r="F14" s="123">
        <v>0</v>
      </c>
      <c r="G14" s="123">
        <v>0</v>
      </c>
      <c r="H14" s="123">
        <v>0</v>
      </c>
      <c r="I14" s="92">
        <f>E14*0.5+F14+G14*2+H14*2.5</f>
        <v>0</v>
      </c>
      <c r="J14" s="93" t="str">
        <f>IF(I14=0,"0,00",I14/SUM(I13:I15)*100)</f>
        <v>0,00</v>
      </c>
    </row>
    <row r="15" spans="1:10" x14ac:dyDescent="0.2">
      <c r="A15" s="156"/>
      <c r="B15" s="159"/>
      <c r="C15" s="94" t="s">
        <v>136</v>
      </c>
      <c r="D15" s="95" t="s">
        <v>127</v>
      </c>
      <c r="E15" s="123">
        <v>0</v>
      </c>
      <c r="F15" s="123">
        <v>0</v>
      </c>
      <c r="G15" s="123">
        <v>0</v>
      </c>
      <c r="H15" s="123">
        <v>0</v>
      </c>
      <c r="I15" s="96">
        <f>E15*0.5+F15+G15*2+H15*2.5</f>
        <v>0</v>
      </c>
      <c r="J15" s="97" t="str">
        <f>IF(I15=0,"0,00",I15/SUM(I13:I15)*100)</f>
        <v>0,00</v>
      </c>
    </row>
    <row r="16" spans="1:10" x14ac:dyDescent="0.2">
      <c r="A16" s="156"/>
      <c r="B16" s="159"/>
      <c r="C16" s="98"/>
      <c r="D16" s="89" t="s">
        <v>124</v>
      </c>
      <c r="E16" s="123">
        <v>0</v>
      </c>
      <c r="F16" s="123">
        <v>0</v>
      </c>
      <c r="G16" s="123">
        <v>0</v>
      </c>
      <c r="H16" s="123">
        <v>0</v>
      </c>
      <c r="I16" s="50">
        <f>E16*0.5+F16+G16*2+H16*2.5</f>
        <v>0</v>
      </c>
      <c r="J16" s="90" t="str">
        <f>IF(I16=0,"0,00",I16/SUM(I16:I18)*100)</f>
        <v>0,00</v>
      </c>
    </row>
    <row r="17" spans="1:10" x14ac:dyDescent="0.2">
      <c r="A17" s="156"/>
      <c r="B17" s="159"/>
      <c r="C17" s="88" t="s">
        <v>129</v>
      </c>
      <c r="D17" s="91" t="s">
        <v>126</v>
      </c>
      <c r="E17" s="123">
        <v>0</v>
      </c>
      <c r="F17" s="123">
        <v>0</v>
      </c>
      <c r="G17" s="123">
        <v>0</v>
      </c>
      <c r="H17" s="123">
        <v>0</v>
      </c>
      <c r="I17" s="92">
        <f>E17*0.5+F17+G17*2+H17*2.5</f>
        <v>0</v>
      </c>
      <c r="J17" s="93" t="str">
        <f>IF(I17=0,"0,00",I17/SUM(I16:I18)*100)</f>
        <v>0,00</v>
      </c>
    </row>
    <row r="18" spans="1:10" x14ac:dyDescent="0.2">
      <c r="A18" s="157"/>
      <c r="B18" s="160"/>
      <c r="C18" s="99" t="s">
        <v>137</v>
      </c>
      <c r="D18" s="95" t="s">
        <v>127</v>
      </c>
      <c r="E18" s="123">
        <v>0</v>
      </c>
      <c r="F18" s="123">
        <v>0</v>
      </c>
      <c r="G18" s="123">
        <v>0</v>
      </c>
      <c r="H18" s="123">
        <v>0</v>
      </c>
      <c r="I18" s="96">
        <f>E18*0.5+F18+G18*2+H18*2.5</f>
        <v>0</v>
      </c>
      <c r="J18" s="97" t="str">
        <f>IF(I18=0,"0,00",I18/SUM(I16:I18)*100)</f>
        <v>0,00</v>
      </c>
    </row>
    <row r="19" spans="1:10" x14ac:dyDescent="0.2">
      <c r="A19" s="155" t="s">
        <v>130</v>
      </c>
      <c r="B19" s="158"/>
      <c r="C19" s="100"/>
      <c r="D19" s="89" t="s">
        <v>124</v>
      </c>
      <c r="E19" s="123">
        <v>0</v>
      </c>
      <c r="F19" s="123">
        <v>0</v>
      </c>
      <c r="G19" s="123">
        <v>0</v>
      </c>
      <c r="H19" s="123">
        <v>0</v>
      </c>
      <c r="I19" s="50">
        <f t="shared" ref="I19:I45" si="0">E19*0.5+F19+G19*2+H19*2.5</f>
        <v>0</v>
      </c>
      <c r="J19" s="90" t="str">
        <f>IF(I19=0,"0,00",I19/SUM(I19:I21)*100)</f>
        <v>0,00</v>
      </c>
    </row>
    <row r="20" spans="1:10" x14ac:dyDescent="0.2">
      <c r="A20" s="156"/>
      <c r="B20" s="159"/>
      <c r="C20" s="88" t="s">
        <v>125</v>
      </c>
      <c r="D20" s="91" t="s">
        <v>126</v>
      </c>
      <c r="E20" s="125">
        <v>0</v>
      </c>
      <c r="F20" s="125">
        <v>0</v>
      </c>
      <c r="G20" s="125">
        <v>0</v>
      </c>
      <c r="H20" s="125">
        <v>0</v>
      </c>
      <c r="I20" s="92">
        <f t="shared" si="0"/>
        <v>0</v>
      </c>
      <c r="J20" s="93" t="str">
        <f>IF(I20=0,"0,00",I20/SUM(I19:I21)*100)</f>
        <v>0,00</v>
      </c>
    </row>
    <row r="21" spans="1:10" x14ac:dyDescent="0.2">
      <c r="A21" s="156"/>
      <c r="B21" s="159"/>
      <c r="C21" s="94" t="s">
        <v>138</v>
      </c>
      <c r="D21" s="95" t="s">
        <v>127</v>
      </c>
      <c r="E21" s="124">
        <v>0</v>
      </c>
      <c r="F21" s="124">
        <v>0</v>
      </c>
      <c r="G21" s="124">
        <v>0</v>
      </c>
      <c r="H21" s="124">
        <v>0</v>
      </c>
      <c r="I21" s="96">
        <f t="shared" si="0"/>
        <v>0</v>
      </c>
      <c r="J21" s="97" t="str">
        <f>IF(I21=0,"0,00",I21/SUM(I19:I21)*100)</f>
        <v>0,00</v>
      </c>
    </row>
    <row r="22" spans="1:10" x14ac:dyDescent="0.2">
      <c r="A22" s="156"/>
      <c r="B22" s="159"/>
      <c r="C22" s="98"/>
      <c r="D22" s="89" t="s">
        <v>124</v>
      </c>
      <c r="E22" s="123">
        <v>0</v>
      </c>
      <c r="F22" s="123">
        <v>0</v>
      </c>
      <c r="G22" s="123">
        <v>0</v>
      </c>
      <c r="H22" s="123">
        <v>0</v>
      </c>
      <c r="I22" s="50">
        <f t="shared" si="0"/>
        <v>0</v>
      </c>
      <c r="J22" s="90" t="str">
        <f>IF(I22=0,"0,00",I22/SUM(I22:I24)*100)</f>
        <v>0,00</v>
      </c>
    </row>
    <row r="23" spans="1:10" x14ac:dyDescent="0.2">
      <c r="A23" s="156"/>
      <c r="B23" s="159"/>
      <c r="C23" s="88" t="s">
        <v>128</v>
      </c>
      <c r="D23" s="91" t="s">
        <v>126</v>
      </c>
      <c r="E23" s="125">
        <v>0</v>
      </c>
      <c r="F23" s="125">
        <v>0</v>
      </c>
      <c r="G23" s="125">
        <v>0</v>
      </c>
      <c r="H23" s="125">
        <v>0</v>
      </c>
      <c r="I23" s="92">
        <f t="shared" si="0"/>
        <v>0</v>
      </c>
      <c r="J23" s="93" t="str">
        <f>IF(I23=0,"0,00",I23/SUM(I22:I24)*100)</f>
        <v>0,00</v>
      </c>
    </row>
    <row r="24" spans="1:10" x14ac:dyDescent="0.2">
      <c r="A24" s="156"/>
      <c r="B24" s="159"/>
      <c r="C24" s="94" t="s">
        <v>139</v>
      </c>
      <c r="D24" s="95" t="s">
        <v>127</v>
      </c>
      <c r="E24" s="124">
        <v>0</v>
      </c>
      <c r="F24" s="124">
        <v>0</v>
      </c>
      <c r="G24" s="124">
        <v>0</v>
      </c>
      <c r="H24" s="124">
        <v>0</v>
      </c>
      <c r="I24" s="96">
        <f t="shared" si="0"/>
        <v>0</v>
      </c>
      <c r="J24" s="97" t="str">
        <f>IF(I24=0,"0,00",I24/SUM(I22:I24)*100)</f>
        <v>0,00</v>
      </c>
    </row>
    <row r="25" spans="1:10" x14ac:dyDescent="0.2">
      <c r="A25" s="156"/>
      <c r="B25" s="159"/>
      <c r="C25" s="98"/>
      <c r="D25" s="89" t="s">
        <v>124</v>
      </c>
      <c r="E25" s="123">
        <v>0</v>
      </c>
      <c r="F25" s="123">
        <v>0</v>
      </c>
      <c r="G25" s="123">
        <v>0</v>
      </c>
      <c r="H25" s="123">
        <v>0</v>
      </c>
      <c r="I25" s="50">
        <f t="shared" si="0"/>
        <v>0</v>
      </c>
      <c r="J25" s="90" t="str">
        <f>IF(I25=0,"0,00",I25/SUM(I25:I27)*100)</f>
        <v>0,00</v>
      </c>
    </row>
    <row r="26" spans="1:10" x14ac:dyDescent="0.2">
      <c r="A26" s="156"/>
      <c r="B26" s="159"/>
      <c r="C26" s="88" t="s">
        <v>129</v>
      </c>
      <c r="D26" s="91" t="s">
        <v>126</v>
      </c>
      <c r="E26" s="125">
        <v>0</v>
      </c>
      <c r="F26" s="125">
        <v>0</v>
      </c>
      <c r="G26" s="125">
        <v>0</v>
      </c>
      <c r="H26" s="125">
        <v>0</v>
      </c>
      <c r="I26" s="92">
        <f t="shared" si="0"/>
        <v>0</v>
      </c>
      <c r="J26" s="93" t="str">
        <f>IF(I26=0,"0,00",I26/SUM(I25:I27)*100)</f>
        <v>0,00</v>
      </c>
    </row>
    <row r="27" spans="1:10" x14ac:dyDescent="0.2">
      <c r="A27" s="157"/>
      <c r="B27" s="160"/>
      <c r="C27" s="99" t="s">
        <v>140</v>
      </c>
      <c r="D27" s="95" t="s">
        <v>127</v>
      </c>
      <c r="E27" s="124">
        <v>0</v>
      </c>
      <c r="F27" s="124">
        <v>0</v>
      </c>
      <c r="G27" s="124">
        <v>0</v>
      </c>
      <c r="H27" s="124">
        <v>0</v>
      </c>
      <c r="I27" s="96">
        <f t="shared" si="0"/>
        <v>0</v>
      </c>
      <c r="J27" s="97" t="str">
        <f>IF(I27=0,"0,00",I27/SUM(I25:I27)*100)</f>
        <v>0,00</v>
      </c>
    </row>
    <row r="28" spans="1:10" x14ac:dyDescent="0.2">
      <c r="A28" s="155" t="s">
        <v>131</v>
      </c>
      <c r="B28" s="158"/>
      <c r="C28" s="100"/>
      <c r="D28" s="89" t="s">
        <v>124</v>
      </c>
      <c r="E28" s="50">
        <v>0</v>
      </c>
      <c r="F28" s="50">
        <v>0</v>
      </c>
      <c r="G28" s="50">
        <v>0</v>
      </c>
      <c r="H28" s="50">
        <v>0</v>
      </c>
      <c r="I28" s="50">
        <f>E28*0.5+F28+G28*2+H28*2.5</f>
        <v>0</v>
      </c>
      <c r="J28" s="90" t="str">
        <f>IF(I28=0,"0,00",I28/SUM(I28:I30)*100)</f>
        <v>0,00</v>
      </c>
    </row>
    <row r="29" spans="1:10" x14ac:dyDescent="0.2">
      <c r="A29" s="156"/>
      <c r="B29" s="159"/>
      <c r="C29" s="88" t="s">
        <v>125</v>
      </c>
      <c r="D29" s="91" t="s">
        <v>126</v>
      </c>
      <c r="E29" s="92">
        <f>21+19</f>
        <v>40</v>
      </c>
      <c r="F29" s="92">
        <v>15</v>
      </c>
      <c r="G29" s="92">
        <v>0</v>
      </c>
      <c r="H29" s="92">
        <v>5</v>
      </c>
      <c r="I29" s="92">
        <f>E29*0.5+F29+G29*2+H29*2.5</f>
        <v>47.5</v>
      </c>
      <c r="J29" s="93">
        <f>IF(I29=0,"0,00",I29/SUM(I28:I30)*100)</f>
        <v>100</v>
      </c>
    </row>
    <row r="30" spans="1:10" x14ac:dyDescent="0.2">
      <c r="A30" s="156"/>
      <c r="B30" s="159"/>
      <c r="C30" s="94" t="s">
        <v>141</v>
      </c>
      <c r="D30" s="95" t="s">
        <v>127</v>
      </c>
      <c r="E30" s="96">
        <v>0</v>
      </c>
      <c r="F30" s="96">
        <v>0</v>
      </c>
      <c r="G30" s="96">
        <v>0</v>
      </c>
      <c r="H30" s="96">
        <v>0</v>
      </c>
      <c r="I30" s="96">
        <f>E30*0.5+F30+G30*2+H30*2.5</f>
        <v>0</v>
      </c>
      <c r="J30" s="97" t="str">
        <f>IF(I30=0,"0,00",I30/SUM(I28:I30)*100)</f>
        <v>0,00</v>
      </c>
    </row>
    <row r="31" spans="1:10" x14ac:dyDescent="0.2">
      <c r="A31" s="156"/>
      <c r="B31" s="159"/>
      <c r="C31" s="98"/>
      <c r="D31" s="89" t="s">
        <v>124</v>
      </c>
      <c r="E31" s="50">
        <v>0</v>
      </c>
      <c r="F31" s="50">
        <v>0</v>
      </c>
      <c r="G31" s="50">
        <v>0</v>
      </c>
      <c r="H31" s="50">
        <v>0</v>
      </c>
      <c r="I31" s="50">
        <f>E31*0.5+F31+G31*2+H31*2.5</f>
        <v>0</v>
      </c>
      <c r="J31" s="90" t="str">
        <f>IF(I31=0,"0,00",I31/SUM(I31:I33)*100)</f>
        <v>0,00</v>
      </c>
    </row>
    <row r="32" spans="1:10" x14ac:dyDescent="0.2">
      <c r="A32" s="156"/>
      <c r="B32" s="159"/>
      <c r="C32" s="88" t="s">
        <v>128</v>
      </c>
      <c r="D32" s="91" t="s">
        <v>126</v>
      </c>
      <c r="E32" s="92">
        <v>35</v>
      </c>
      <c r="F32" s="92">
        <v>37</v>
      </c>
      <c r="G32" s="92">
        <v>0</v>
      </c>
      <c r="H32" s="92">
        <v>6</v>
      </c>
      <c r="I32" s="92">
        <f>E32*0.5+F32+G32*2+H32*2.5</f>
        <v>69.5</v>
      </c>
      <c r="J32" s="93">
        <f>IF(I32=0,"0,00",I32/SUM(I31:I33)*100)</f>
        <v>100</v>
      </c>
    </row>
    <row r="33" spans="1:10" x14ac:dyDescent="0.2">
      <c r="A33" s="156"/>
      <c r="B33" s="159"/>
      <c r="C33" s="94" t="s">
        <v>142</v>
      </c>
      <c r="D33" s="95" t="s">
        <v>127</v>
      </c>
      <c r="E33" s="96">
        <v>0</v>
      </c>
      <c r="F33" s="96">
        <v>0</v>
      </c>
      <c r="G33" s="96">
        <v>0</v>
      </c>
      <c r="H33" s="96">
        <v>0</v>
      </c>
      <c r="I33" s="96">
        <f>E33*0.5+F33+G33*2+H33*2.5</f>
        <v>0</v>
      </c>
      <c r="J33" s="97" t="str">
        <f>IF(I33=0,"0,00",I33/SUM(I31:I33)*100)</f>
        <v>0,00</v>
      </c>
    </row>
    <row r="34" spans="1:10" x14ac:dyDescent="0.2">
      <c r="A34" s="156"/>
      <c r="B34" s="159"/>
      <c r="C34" s="98"/>
      <c r="D34" s="89" t="s">
        <v>124</v>
      </c>
      <c r="E34" s="50">
        <v>0</v>
      </c>
      <c r="F34" s="50">
        <v>0</v>
      </c>
      <c r="G34" s="50">
        <v>0</v>
      </c>
      <c r="H34" s="50">
        <v>0</v>
      </c>
      <c r="I34" s="50">
        <f>E34*0.5+F34+G34*2+H34*2.5</f>
        <v>0</v>
      </c>
      <c r="J34" s="90" t="str">
        <f>IF(I34=0,"0,00",I34/SUM(I34:I36)*100)</f>
        <v>0,00</v>
      </c>
    </row>
    <row r="35" spans="1:10" x14ac:dyDescent="0.2">
      <c r="A35" s="156"/>
      <c r="B35" s="159"/>
      <c r="C35" s="88" t="s">
        <v>129</v>
      </c>
      <c r="D35" s="91" t="s">
        <v>126</v>
      </c>
      <c r="E35" s="92">
        <v>38</v>
      </c>
      <c r="F35" s="92">
        <v>42</v>
      </c>
      <c r="G35" s="92">
        <v>0</v>
      </c>
      <c r="H35" s="92">
        <v>3</v>
      </c>
      <c r="I35" s="92">
        <f>E35*0.5+F35+G35*2+H35*2.5</f>
        <v>68.5</v>
      </c>
      <c r="J35" s="93">
        <f>IF(I35=0,"0,00",I35/SUM(I34:I36)*100)</f>
        <v>100</v>
      </c>
    </row>
    <row r="36" spans="1:10" x14ac:dyDescent="0.2">
      <c r="A36" s="157"/>
      <c r="B36" s="160"/>
      <c r="C36" s="99" t="s">
        <v>143</v>
      </c>
      <c r="D36" s="95" t="s">
        <v>127</v>
      </c>
      <c r="E36" s="96">
        <v>0</v>
      </c>
      <c r="F36" s="96">
        <v>0</v>
      </c>
      <c r="G36" s="96">
        <v>0</v>
      </c>
      <c r="H36" s="96">
        <v>0</v>
      </c>
      <c r="I36" s="96">
        <f>E36*0.5+F36+G36*2+H36*2.5</f>
        <v>0</v>
      </c>
      <c r="J36" s="97" t="str">
        <f>IF(I36=0,"0,00",I36/SUM(I34:I36)*100)</f>
        <v>0,00</v>
      </c>
    </row>
    <row r="37" spans="1:10" x14ac:dyDescent="0.2">
      <c r="A37" s="155" t="s">
        <v>132</v>
      </c>
      <c r="B37" s="158">
        <v>1</v>
      </c>
      <c r="C37" s="100"/>
      <c r="D37" s="89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0" t="str">
        <f>IF(I37=0,"0,00",I37/SUM(I37:I39)*100)</f>
        <v>0,00</v>
      </c>
    </row>
    <row r="38" spans="1:10" x14ac:dyDescent="0.2">
      <c r="A38" s="156"/>
      <c r="B38" s="159"/>
      <c r="C38" s="88" t="s">
        <v>125</v>
      </c>
      <c r="D38" s="91" t="s">
        <v>126</v>
      </c>
      <c r="E38" s="92">
        <f>21+17</f>
        <v>38</v>
      </c>
      <c r="F38" s="92">
        <f>18+18</f>
        <v>36</v>
      </c>
      <c r="G38" s="92">
        <v>0</v>
      </c>
      <c r="H38" s="92">
        <v>5</v>
      </c>
      <c r="I38" s="92">
        <f t="shared" si="0"/>
        <v>67.5</v>
      </c>
      <c r="J38" s="93">
        <f>IF(I38=0,"0,00",I38/SUM(I37:I39)*100)</f>
        <v>100</v>
      </c>
    </row>
    <row r="39" spans="1:10" x14ac:dyDescent="0.2">
      <c r="A39" s="156"/>
      <c r="B39" s="159"/>
      <c r="C39" s="94" t="s">
        <v>144</v>
      </c>
      <c r="D39" s="95" t="s">
        <v>127</v>
      </c>
      <c r="E39" s="49">
        <v>0</v>
      </c>
      <c r="F39" s="49">
        <v>0</v>
      </c>
      <c r="G39" s="49">
        <v>0</v>
      </c>
      <c r="H39" s="49">
        <v>0</v>
      </c>
      <c r="I39" s="96">
        <f t="shared" si="0"/>
        <v>0</v>
      </c>
      <c r="J39" s="97" t="str">
        <f>IF(I39=0,"0,00",I39/SUM(I37:I39)*100)</f>
        <v>0,00</v>
      </c>
    </row>
    <row r="40" spans="1:10" x14ac:dyDescent="0.2">
      <c r="A40" s="156"/>
      <c r="B40" s="159"/>
      <c r="C40" s="98"/>
      <c r="D40" s="89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0" t="str">
        <f>IF(I40=0,"0,00",I40/SUM(I40:I42)*100)</f>
        <v>0,00</v>
      </c>
    </row>
    <row r="41" spans="1:10" x14ac:dyDescent="0.2">
      <c r="A41" s="156"/>
      <c r="B41" s="159"/>
      <c r="C41" s="88" t="s">
        <v>128</v>
      </c>
      <c r="D41" s="91" t="s">
        <v>126</v>
      </c>
      <c r="E41" s="92">
        <f>19+14</f>
        <v>33</v>
      </c>
      <c r="F41" s="92">
        <v>44</v>
      </c>
      <c r="G41" s="92">
        <v>1</v>
      </c>
      <c r="H41" s="92">
        <v>8</v>
      </c>
      <c r="I41" s="92">
        <f t="shared" si="0"/>
        <v>82.5</v>
      </c>
      <c r="J41" s="93">
        <f>IF(I41=0,"0,00",I41/SUM(I40:I42)*100)</f>
        <v>100</v>
      </c>
    </row>
    <row r="42" spans="1:10" x14ac:dyDescent="0.2">
      <c r="A42" s="156"/>
      <c r="B42" s="159"/>
      <c r="C42" s="94" t="s">
        <v>145</v>
      </c>
      <c r="D42" s="95" t="s">
        <v>127</v>
      </c>
      <c r="E42" s="49">
        <v>0</v>
      </c>
      <c r="F42" s="49">
        <v>0</v>
      </c>
      <c r="G42" s="49">
        <v>0</v>
      </c>
      <c r="H42" s="49">
        <v>0</v>
      </c>
      <c r="I42" s="96">
        <f t="shared" si="0"/>
        <v>0</v>
      </c>
      <c r="J42" s="97" t="str">
        <f>IF(I42=0,"0,00",I42/SUM(I40:I42)*100)</f>
        <v>0,00</v>
      </c>
    </row>
    <row r="43" spans="1:10" x14ac:dyDescent="0.2">
      <c r="A43" s="156"/>
      <c r="B43" s="159"/>
      <c r="C43" s="98"/>
      <c r="D43" s="89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0" t="str">
        <f>IF(I43=0,"0,00",I43/SUM(I43:I45)*100)</f>
        <v>0,00</v>
      </c>
    </row>
    <row r="44" spans="1:10" x14ac:dyDescent="0.2">
      <c r="A44" s="156"/>
      <c r="B44" s="159"/>
      <c r="C44" s="88" t="s">
        <v>129</v>
      </c>
      <c r="D44" s="91" t="s">
        <v>126</v>
      </c>
      <c r="E44" s="92">
        <v>47</v>
      </c>
      <c r="F44" s="92">
        <v>27</v>
      </c>
      <c r="G44" s="92">
        <v>1</v>
      </c>
      <c r="H44" s="92">
        <v>2</v>
      </c>
      <c r="I44" s="92">
        <f t="shared" si="0"/>
        <v>57.5</v>
      </c>
      <c r="J44" s="93">
        <f>IF(I44=0,"0,00",I44/SUM(I43:I45)*100)</f>
        <v>100</v>
      </c>
    </row>
    <row r="45" spans="1:10" x14ac:dyDescent="0.2">
      <c r="A45" s="157"/>
      <c r="B45" s="160"/>
      <c r="C45" s="99" t="s">
        <v>146</v>
      </c>
      <c r="D45" s="95" t="s">
        <v>127</v>
      </c>
      <c r="E45" s="49">
        <v>0</v>
      </c>
      <c r="F45" s="49">
        <v>0</v>
      </c>
      <c r="G45" s="49">
        <v>0</v>
      </c>
      <c r="H45" s="49">
        <v>0</v>
      </c>
      <c r="I45" s="101">
        <f t="shared" si="0"/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1" t="s">
        <v>51</v>
      </c>
      <c r="B47" s="71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79" t="s">
        <v>97</v>
      </c>
      <c r="D8" s="179"/>
      <c r="E8" s="179"/>
      <c r="F8" s="179"/>
      <c r="G8" s="179"/>
      <c r="H8" s="179"/>
      <c r="I8" s="59"/>
      <c r="J8" s="59"/>
      <c r="K8" s="59"/>
      <c r="L8" s="180" t="s">
        <v>98</v>
      </c>
      <c r="M8" s="180"/>
      <c r="N8" s="180"/>
      <c r="O8" s="179" t="str">
        <f>'G-3'!D5</f>
        <v xml:space="preserve">CALLE 102A - 103  X CARRERA 36 </v>
      </c>
      <c r="P8" s="179"/>
      <c r="Q8" s="179"/>
      <c r="R8" s="179"/>
      <c r="S8" s="179"/>
      <c r="T8" s="59"/>
      <c r="U8" s="59"/>
      <c r="V8" s="180" t="s">
        <v>99</v>
      </c>
      <c r="W8" s="180"/>
      <c r="X8" s="180"/>
      <c r="Y8" s="179">
        <f>'G-3'!L5</f>
        <v>0</v>
      </c>
      <c r="Z8" s="179"/>
      <c r="AA8" s="179"/>
      <c r="AB8" s="59"/>
      <c r="AC8" s="59"/>
      <c r="AD8" s="59"/>
      <c r="AE8" s="59"/>
      <c r="AF8" s="59"/>
      <c r="AG8" s="59"/>
      <c r="AH8" s="180" t="s">
        <v>100</v>
      </c>
      <c r="AI8" s="180"/>
      <c r="AJ8" s="181">
        <f>'G-3'!S6</f>
        <v>42502</v>
      </c>
      <c r="AK8" s="181"/>
      <c r="AL8" s="181"/>
      <c r="AM8" s="181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133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2" t="s">
        <v>102</v>
      </c>
      <c r="U12" s="182"/>
      <c r="V12" s="112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186.5</v>
      </c>
      <c r="AV12" s="64">
        <f t="shared" si="0"/>
        <v>175.5</v>
      </c>
      <c r="AW12" s="64">
        <f t="shared" si="0"/>
        <v>131</v>
      </c>
      <c r="AX12" s="64">
        <f t="shared" si="0"/>
        <v>111</v>
      </c>
      <c r="AY12" s="64">
        <f t="shared" si="0"/>
        <v>103.5</v>
      </c>
      <c r="AZ12" s="64">
        <f t="shared" si="0"/>
        <v>84.5</v>
      </c>
      <c r="BA12" s="64">
        <f t="shared" si="0"/>
        <v>100</v>
      </c>
      <c r="BB12" s="64"/>
      <c r="BC12" s="64"/>
      <c r="BD12" s="64"/>
      <c r="BE12" s="64">
        <f t="shared" ref="BE12:BQ12" si="1">P14</f>
        <v>111.5</v>
      </c>
      <c r="BF12" s="64">
        <f t="shared" si="1"/>
        <v>129</v>
      </c>
      <c r="BG12" s="64">
        <f t="shared" si="1"/>
        <v>148</v>
      </c>
      <c r="BH12" s="64">
        <f t="shared" si="1"/>
        <v>156.5</v>
      </c>
      <c r="BI12" s="64">
        <f t="shared" si="1"/>
        <v>161.5</v>
      </c>
      <c r="BJ12" s="64">
        <f t="shared" si="1"/>
        <v>155</v>
      </c>
      <c r="BK12" s="64">
        <f t="shared" si="1"/>
        <v>141.5</v>
      </c>
      <c r="BL12" s="64">
        <f t="shared" si="1"/>
        <v>123.5</v>
      </c>
      <c r="BM12" s="64">
        <f t="shared" si="1"/>
        <v>110.5</v>
      </c>
      <c r="BN12" s="64">
        <f t="shared" si="1"/>
        <v>112.5</v>
      </c>
      <c r="BO12" s="64">
        <f t="shared" si="1"/>
        <v>120.5</v>
      </c>
      <c r="BP12" s="64">
        <f t="shared" si="1"/>
        <v>127</v>
      </c>
      <c r="BQ12" s="64">
        <f t="shared" si="1"/>
        <v>140</v>
      </c>
      <c r="BR12" s="64"/>
      <c r="BS12" s="64"/>
      <c r="BT12" s="64"/>
      <c r="BU12" s="64">
        <f t="shared" ref="BU12:CC12" si="2">AG14</f>
        <v>144</v>
      </c>
      <c r="BV12" s="64">
        <f t="shared" si="2"/>
        <v>162</v>
      </c>
      <c r="BW12" s="64">
        <f t="shared" si="2"/>
        <v>161.5</v>
      </c>
      <c r="BX12" s="64">
        <f t="shared" si="2"/>
        <v>167.5</v>
      </c>
      <c r="BY12" s="64">
        <f t="shared" si="2"/>
        <v>167</v>
      </c>
      <c r="BZ12" s="64">
        <f t="shared" si="2"/>
        <v>153.5</v>
      </c>
      <c r="CA12" s="64">
        <f t="shared" si="2"/>
        <v>151.5</v>
      </c>
      <c r="CB12" s="64">
        <f t="shared" si="2"/>
        <v>146.5</v>
      </c>
      <c r="CC12" s="64">
        <f t="shared" si="2"/>
        <v>137</v>
      </c>
    </row>
    <row r="13" spans="1:81" ht="16.5" customHeight="1" x14ac:dyDescent="0.2">
      <c r="A13" s="67" t="s">
        <v>103</v>
      </c>
      <c r="B13" s="115">
        <f>'G-3'!F10</f>
        <v>54.5</v>
      </c>
      <c r="C13" s="115">
        <f>'G-3'!F11</f>
        <v>70.5</v>
      </c>
      <c r="D13" s="115">
        <f>'G-3'!F12</f>
        <v>35</v>
      </c>
      <c r="E13" s="115">
        <f>'G-3'!F13</f>
        <v>26.5</v>
      </c>
      <c r="F13" s="115">
        <f>'G-3'!F14</f>
        <v>43.5</v>
      </c>
      <c r="G13" s="115">
        <f>'G-3'!F15</f>
        <v>26</v>
      </c>
      <c r="H13" s="115">
        <f>'G-3'!F16</f>
        <v>15</v>
      </c>
      <c r="I13" s="115">
        <f>'G-3'!F17</f>
        <v>19</v>
      </c>
      <c r="J13" s="115">
        <f>'G-3'!F18</f>
        <v>24.5</v>
      </c>
      <c r="K13" s="115">
        <f>'G-3'!F19</f>
        <v>41.5</v>
      </c>
      <c r="L13" s="116"/>
      <c r="M13" s="115">
        <f>'G-3'!F20</f>
        <v>24.5</v>
      </c>
      <c r="N13" s="115">
        <f>'G-3'!F21</f>
        <v>19.5</v>
      </c>
      <c r="O13" s="115">
        <f>'G-3'!F22</f>
        <v>34</v>
      </c>
      <c r="P13" s="115">
        <f>'G-3'!M10</f>
        <v>33.5</v>
      </c>
      <c r="Q13" s="115">
        <f>'G-3'!M11</f>
        <v>42</v>
      </c>
      <c r="R13" s="115">
        <f>'G-3'!M12</f>
        <v>38.5</v>
      </c>
      <c r="S13" s="115">
        <f>'G-3'!M13</f>
        <v>42.5</v>
      </c>
      <c r="T13" s="115">
        <f>'G-3'!M14</f>
        <v>38.5</v>
      </c>
      <c r="U13" s="115">
        <f>'G-3'!M15</f>
        <v>35.5</v>
      </c>
      <c r="V13" s="115">
        <f>'G-3'!M16</f>
        <v>25</v>
      </c>
      <c r="W13" s="115">
        <f>'G-3'!M17</f>
        <v>24.5</v>
      </c>
      <c r="X13" s="115">
        <f>'G-3'!M18</f>
        <v>25.5</v>
      </c>
      <c r="Y13" s="115">
        <f>'G-3'!M19</f>
        <v>37.5</v>
      </c>
      <c r="Z13" s="115">
        <f>'G-3'!M20</f>
        <v>33</v>
      </c>
      <c r="AA13" s="115">
        <f>'G-3'!M21</f>
        <v>31</v>
      </c>
      <c r="AB13" s="115">
        <f>'G-3'!M22</f>
        <v>38.5</v>
      </c>
      <c r="AC13" s="116"/>
      <c r="AD13" s="115">
        <f>'G-3'!T10</f>
        <v>30.5</v>
      </c>
      <c r="AE13" s="115">
        <f>'G-3'!T11</f>
        <v>36</v>
      </c>
      <c r="AF13" s="115">
        <f>'G-3'!T12</f>
        <v>31.5</v>
      </c>
      <c r="AG13" s="115">
        <f>'G-3'!T13</f>
        <v>46</v>
      </c>
      <c r="AH13" s="115">
        <f>'G-3'!T14</f>
        <v>48.5</v>
      </c>
      <c r="AI13" s="115">
        <f>'G-3'!T15</f>
        <v>35.5</v>
      </c>
      <c r="AJ13" s="115">
        <f>'G-3'!T16</f>
        <v>37.5</v>
      </c>
      <c r="AK13" s="115">
        <f>'G-3'!T17</f>
        <v>45.5</v>
      </c>
      <c r="AL13" s="115">
        <f>'G-3'!T18</f>
        <v>35</v>
      </c>
      <c r="AM13" s="115">
        <f>'G-3'!T19</f>
        <v>33.5</v>
      </c>
      <c r="AN13" s="115">
        <f>'G-3'!T20</f>
        <v>32.5</v>
      </c>
      <c r="AO13" s="115">
        <f>'G-3'!T21</f>
        <v>36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5"/>
      <c r="C14" s="115"/>
      <c r="D14" s="115"/>
      <c r="E14" s="115">
        <f>B13+C13+D13+E13</f>
        <v>186.5</v>
      </c>
      <c r="F14" s="115">
        <f t="shared" ref="F14:K14" si="3">C13+D13+E13+F13</f>
        <v>175.5</v>
      </c>
      <c r="G14" s="115">
        <f t="shared" si="3"/>
        <v>131</v>
      </c>
      <c r="H14" s="115">
        <f t="shared" si="3"/>
        <v>111</v>
      </c>
      <c r="I14" s="115">
        <f t="shared" si="3"/>
        <v>103.5</v>
      </c>
      <c r="J14" s="115">
        <f t="shared" si="3"/>
        <v>84.5</v>
      </c>
      <c r="K14" s="115">
        <f t="shared" si="3"/>
        <v>100</v>
      </c>
      <c r="L14" s="116"/>
      <c r="M14" s="115"/>
      <c r="N14" s="115"/>
      <c r="O14" s="115"/>
      <c r="P14" s="115">
        <f>M13+N13+O13+P13</f>
        <v>111.5</v>
      </c>
      <c r="Q14" s="115">
        <f t="shared" ref="Q14:AB14" si="4">N13+O13+P13+Q13</f>
        <v>129</v>
      </c>
      <c r="R14" s="115">
        <f t="shared" si="4"/>
        <v>148</v>
      </c>
      <c r="S14" s="115">
        <f t="shared" si="4"/>
        <v>156.5</v>
      </c>
      <c r="T14" s="115">
        <f t="shared" si="4"/>
        <v>161.5</v>
      </c>
      <c r="U14" s="115">
        <f t="shared" si="4"/>
        <v>155</v>
      </c>
      <c r="V14" s="115">
        <f t="shared" si="4"/>
        <v>141.5</v>
      </c>
      <c r="W14" s="115">
        <f t="shared" si="4"/>
        <v>123.5</v>
      </c>
      <c r="X14" s="115">
        <f t="shared" si="4"/>
        <v>110.5</v>
      </c>
      <c r="Y14" s="115">
        <f t="shared" si="4"/>
        <v>112.5</v>
      </c>
      <c r="Z14" s="115">
        <f t="shared" si="4"/>
        <v>120.5</v>
      </c>
      <c r="AA14" s="115">
        <f t="shared" si="4"/>
        <v>127</v>
      </c>
      <c r="AB14" s="115">
        <f t="shared" si="4"/>
        <v>140</v>
      </c>
      <c r="AC14" s="116"/>
      <c r="AD14" s="115"/>
      <c r="AE14" s="115"/>
      <c r="AF14" s="115"/>
      <c r="AG14" s="115">
        <f>AD13+AE13+AF13+AG13</f>
        <v>144</v>
      </c>
      <c r="AH14" s="115">
        <f t="shared" ref="AH14:AO14" si="5">AE13+AF13+AG13+AH13</f>
        <v>162</v>
      </c>
      <c r="AI14" s="115">
        <f t="shared" si="5"/>
        <v>161.5</v>
      </c>
      <c r="AJ14" s="115">
        <f t="shared" si="5"/>
        <v>167.5</v>
      </c>
      <c r="AK14" s="115">
        <f t="shared" si="5"/>
        <v>167</v>
      </c>
      <c r="AL14" s="115">
        <f t="shared" si="5"/>
        <v>153.5</v>
      </c>
      <c r="AM14" s="115">
        <f t="shared" si="5"/>
        <v>151.5</v>
      </c>
      <c r="AN14" s="115">
        <f t="shared" si="5"/>
        <v>146.5</v>
      </c>
      <c r="AO14" s="115">
        <f t="shared" si="5"/>
        <v>137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7"/>
      <c r="C15" s="118" t="s">
        <v>106</v>
      </c>
      <c r="D15" s="119">
        <f>DIRECCIONALIDAD!J10/100</f>
        <v>0</v>
      </c>
      <c r="E15" s="118"/>
      <c r="F15" s="118" t="s">
        <v>107</v>
      </c>
      <c r="G15" s="119">
        <f>DIRECCIONALIDAD!J11/100</f>
        <v>0</v>
      </c>
      <c r="H15" s="118"/>
      <c r="I15" s="118" t="s">
        <v>108</v>
      </c>
      <c r="J15" s="119">
        <f>DIRECCIONALIDAD!J12/100</f>
        <v>0</v>
      </c>
      <c r="K15" s="120"/>
      <c r="L15" s="114"/>
      <c r="M15" s="117"/>
      <c r="N15" s="118"/>
      <c r="O15" s="118" t="s">
        <v>106</v>
      </c>
      <c r="P15" s="119">
        <f>DIRECCIONALIDAD!J13/100</f>
        <v>0</v>
      </c>
      <c r="Q15" s="118"/>
      <c r="R15" s="118"/>
      <c r="S15" s="118"/>
      <c r="T15" s="118" t="s">
        <v>107</v>
      </c>
      <c r="U15" s="119">
        <f>DIRECCIONALIDAD!J14/100</f>
        <v>0</v>
      </c>
      <c r="V15" s="118"/>
      <c r="W15" s="118"/>
      <c r="X15" s="118"/>
      <c r="Y15" s="118" t="s">
        <v>108</v>
      </c>
      <c r="Z15" s="119">
        <f>DIRECCIONALIDAD!J15/100</f>
        <v>0</v>
      </c>
      <c r="AA15" s="118"/>
      <c r="AB15" s="120"/>
      <c r="AC15" s="114"/>
      <c r="AD15" s="117"/>
      <c r="AE15" s="118" t="s">
        <v>106</v>
      </c>
      <c r="AF15" s="119">
        <f>DIRECCIONALIDAD!J16/100</f>
        <v>0</v>
      </c>
      <c r="AG15" s="118"/>
      <c r="AH15" s="118"/>
      <c r="AI15" s="118"/>
      <c r="AJ15" s="118" t="s">
        <v>107</v>
      </c>
      <c r="AK15" s="119">
        <f>DIRECCIONALIDAD!J17/100</f>
        <v>0</v>
      </c>
      <c r="AL15" s="118"/>
      <c r="AM15" s="118"/>
      <c r="AN15" s="118" t="s">
        <v>108</v>
      </c>
      <c r="AO15" s="121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77" t="s">
        <v>102</v>
      </c>
      <c r="U16" s="177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6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6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104</v>
      </c>
      <c r="B18" s="115"/>
      <c r="C18" s="115"/>
      <c r="D18" s="115"/>
      <c r="E18" s="115">
        <f>B17+C17+D17+E17</f>
        <v>0</v>
      </c>
      <c r="F18" s="115">
        <f t="shared" ref="F18:K18" si="9">C17+D17+E17+F17</f>
        <v>0</v>
      </c>
      <c r="G18" s="115">
        <f t="shared" si="9"/>
        <v>0</v>
      </c>
      <c r="H18" s="115">
        <f t="shared" si="9"/>
        <v>0</v>
      </c>
      <c r="I18" s="115">
        <f t="shared" si="9"/>
        <v>0</v>
      </c>
      <c r="J18" s="115">
        <f t="shared" si="9"/>
        <v>0</v>
      </c>
      <c r="K18" s="115">
        <f t="shared" si="9"/>
        <v>0</v>
      </c>
      <c r="L18" s="116"/>
      <c r="M18" s="115"/>
      <c r="N18" s="115"/>
      <c r="O18" s="115"/>
      <c r="P18" s="115">
        <f>M17+N17+O17+P17</f>
        <v>0</v>
      </c>
      <c r="Q18" s="115">
        <f t="shared" ref="Q18:AB18" si="10">N17+O17+P17+Q17</f>
        <v>0</v>
      </c>
      <c r="R18" s="115">
        <f t="shared" si="10"/>
        <v>0</v>
      </c>
      <c r="S18" s="115">
        <f t="shared" si="10"/>
        <v>0</v>
      </c>
      <c r="T18" s="115">
        <f t="shared" si="10"/>
        <v>0</v>
      </c>
      <c r="U18" s="115">
        <f t="shared" si="10"/>
        <v>0</v>
      </c>
      <c r="V18" s="115">
        <f t="shared" si="10"/>
        <v>0</v>
      </c>
      <c r="W18" s="115">
        <f t="shared" si="10"/>
        <v>0</v>
      </c>
      <c r="X18" s="115">
        <f t="shared" si="10"/>
        <v>0</v>
      </c>
      <c r="Y18" s="115">
        <f t="shared" si="10"/>
        <v>0</v>
      </c>
      <c r="Z18" s="115">
        <f t="shared" si="10"/>
        <v>0</v>
      </c>
      <c r="AA18" s="115">
        <f t="shared" si="10"/>
        <v>0</v>
      </c>
      <c r="AB18" s="115">
        <f t="shared" si="10"/>
        <v>0</v>
      </c>
      <c r="AC18" s="116"/>
      <c r="AD18" s="115"/>
      <c r="AE18" s="115"/>
      <c r="AF18" s="115"/>
      <c r="AG18" s="115">
        <f>AD17+AE17+AF17+AG17</f>
        <v>0</v>
      </c>
      <c r="AH18" s="115">
        <f t="shared" ref="AH18:AO18" si="11">AE17+AF17+AG17+AH17</f>
        <v>0</v>
      </c>
      <c r="AI18" s="115">
        <f t="shared" si="11"/>
        <v>0</v>
      </c>
      <c r="AJ18" s="115">
        <f t="shared" si="11"/>
        <v>0</v>
      </c>
      <c r="AK18" s="115">
        <f t="shared" si="11"/>
        <v>0</v>
      </c>
      <c r="AL18" s="115">
        <f t="shared" si="11"/>
        <v>0</v>
      </c>
      <c r="AM18" s="115">
        <f t="shared" si="11"/>
        <v>0</v>
      </c>
      <c r="AN18" s="115">
        <f t="shared" si="11"/>
        <v>0</v>
      </c>
      <c r="AO18" s="115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151</v>
      </c>
      <c r="AV18" s="68">
        <f t="shared" si="12"/>
        <v>155.5</v>
      </c>
      <c r="AW18" s="68">
        <f t="shared" si="12"/>
        <v>156.5</v>
      </c>
      <c r="AX18" s="68">
        <f t="shared" si="12"/>
        <v>147</v>
      </c>
      <c r="AY18" s="68">
        <f t="shared" si="12"/>
        <v>150</v>
      </c>
      <c r="AZ18" s="68">
        <f t="shared" si="12"/>
        <v>148.5</v>
      </c>
      <c r="BA18" s="68">
        <f t="shared" si="12"/>
        <v>162.5</v>
      </c>
      <c r="BB18" s="68"/>
      <c r="BC18" s="68"/>
      <c r="BD18" s="68"/>
      <c r="BE18" s="68">
        <f t="shared" ref="BE18:BQ18" si="13">P26</f>
        <v>127</v>
      </c>
      <c r="BF18" s="68">
        <f t="shared" si="13"/>
        <v>135</v>
      </c>
      <c r="BG18" s="68">
        <f t="shared" si="13"/>
        <v>145.5</v>
      </c>
      <c r="BH18" s="68">
        <f t="shared" si="13"/>
        <v>156.5</v>
      </c>
      <c r="BI18" s="68">
        <f t="shared" si="13"/>
        <v>153.5</v>
      </c>
      <c r="BJ18" s="68">
        <f t="shared" si="13"/>
        <v>151</v>
      </c>
      <c r="BK18" s="68">
        <f t="shared" si="13"/>
        <v>142.5</v>
      </c>
      <c r="BL18" s="68">
        <f t="shared" si="13"/>
        <v>137.5</v>
      </c>
      <c r="BM18" s="68">
        <f t="shared" si="13"/>
        <v>149</v>
      </c>
      <c r="BN18" s="68">
        <f t="shared" si="13"/>
        <v>161</v>
      </c>
      <c r="BO18" s="68">
        <f t="shared" si="13"/>
        <v>160</v>
      </c>
      <c r="BP18" s="68">
        <f t="shared" si="13"/>
        <v>165.5</v>
      </c>
      <c r="BQ18" s="68">
        <f t="shared" si="13"/>
        <v>159.5</v>
      </c>
      <c r="BR18" s="68"/>
      <c r="BS18" s="68"/>
      <c r="BT18" s="68"/>
      <c r="BU18" s="68">
        <f t="shared" ref="BU18:CC18" si="14">AG26</f>
        <v>167.5</v>
      </c>
      <c r="BV18" s="68">
        <f t="shared" si="14"/>
        <v>175</v>
      </c>
      <c r="BW18" s="68">
        <f t="shared" si="14"/>
        <v>156</v>
      </c>
      <c r="BX18" s="68">
        <f t="shared" si="14"/>
        <v>142.5</v>
      </c>
      <c r="BY18" s="68">
        <f t="shared" si="14"/>
        <v>152</v>
      </c>
      <c r="BZ18" s="68">
        <f t="shared" si="14"/>
        <v>138</v>
      </c>
      <c r="CA18" s="68">
        <f t="shared" si="14"/>
        <v>143.5</v>
      </c>
      <c r="CB18" s="68">
        <f t="shared" si="14"/>
        <v>140.5</v>
      </c>
      <c r="CC18" s="68">
        <f t="shared" si="14"/>
        <v>124</v>
      </c>
    </row>
    <row r="19" spans="1:81" ht="16.5" customHeight="1" x14ac:dyDescent="0.2">
      <c r="A19" s="64" t="s">
        <v>105</v>
      </c>
      <c r="B19" s="117"/>
      <c r="C19" s="118" t="s">
        <v>106</v>
      </c>
      <c r="D19" s="119">
        <f>DIRECCIONALIDAD!J19/100</f>
        <v>0</v>
      </c>
      <c r="E19" s="118"/>
      <c r="F19" s="118" t="s">
        <v>107</v>
      </c>
      <c r="G19" s="119">
        <f>DIRECCIONALIDAD!J20/100</f>
        <v>0</v>
      </c>
      <c r="H19" s="118"/>
      <c r="I19" s="118" t="s">
        <v>108</v>
      </c>
      <c r="J19" s="119">
        <f>DIRECCIONALIDAD!J21/100</f>
        <v>0</v>
      </c>
      <c r="K19" s="120"/>
      <c r="L19" s="114"/>
      <c r="M19" s="117"/>
      <c r="N19" s="118"/>
      <c r="O19" s="118" t="s">
        <v>106</v>
      </c>
      <c r="P19" s="119">
        <f>DIRECCIONALIDAD!J22/100</f>
        <v>0</v>
      </c>
      <c r="Q19" s="118"/>
      <c r="R19" s="118"/>
      <c r="S19" s="118"/>
      <c r="T19" s="118" t="s">
        <v>107</v>
      </c>
      <c r="U19" s="119">
        <f>DIRECCIONALIDAD!J23/100</f>
        <v>0</v>
      </c>
      <c r="V19" s="118"/>
      <c r="W19" s="118"/>
      <c r="X19" s="118"/>
      <c r="Y19" s="118" t="s">
        <v>108</v>
      </c>
      <c r="Z19" s="119">
        <f>DIRECCIONALIDAD!J24/100</f>
        <v>0</v>
      </c>
      <c r="AA19" s="118"/>
      <c r="AB19" s="120"/>
      <c r="AC19" s="114"/>
      <c r="AD19" s="117"/>
      <c r="AE19" s="118" t="s">
        <v>106</v>
      </c>
      <c r="AF19" s="119">
        <f>DIRECCIONALIDAD!J25/100</f>
        <v>0</v>
      </c>
      <c r="AG19" s="118"/>
      <c r="AH19" s="118"/>
      <c r="AI19" s="118"/>
      <c r="AJ19" s="118" t="s">
        <v>107</v>
      </c>
      <c r="AK19" s="119">
        <f>DIRECCIONALIDAD!J26/100</f>
        <v>0</v>
      </c>
      <c r="AL19" s="118"/>
      <c r="AM19" s="118"/>
      <c r="AN19" s="118" t="s">
        <v>108</v>
      </c>
      <c r="AO19" s="121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77" t="s">
        <v>102</v>
      </c>
      <c r="U20" s="177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9"/>
      <c r="AQ20" s="59"/>
      <c r="AR20" s="59"/>
      <c r="AS20" s="59"/>
      <c r="AT20" s="59"/>
      <c r="AU20" s="59">
        <f t="shared" ref="AU20:BA20" si="18">E30</f>
        <v>337.5</v>
      </c>
      <c r="AV20" s="59">
        <f t="shared" si="18"/>
        <v>331</v>
      </c>
      <c r="AW20" s="59">
        <f t="shared" si="18"/>
        <v>287.5</v>
      </c>
      <c r="AX20" s="59">
        <f t="shared" si="18"/>
        <v>258</v>
      </c>
      <c r="AY20" s="59">
        <f t="shared" si="18"/>
        <v>253.5</v>
      </c>
      <c r="AZ20" s="59">
        <f t="shared" si="18"/>
        <v>233</v>
      </c>
      <c r="BA20" s="59">
        <f t="shared" si="18"/>
        <v>262.5</v>
      </c>
      <c r="BB20" s="59"/>
      <c r="BC20" s="59"/>
      <c r="BD20" s="59"/>
      <c r="BE20" s="59">
        <f t="shared" ref="BE20:BQ20" si="19">P30</f>
        <v>238.5</v>
      </c>
      <c r="BF20" s="59">
        <f t="shared" si="19"/>
        <v>264</v>
      </c>
      <c r="BG20" s="59">
        <f t="shared" si="19"/>
        <v>293.5</v>
      </c>
      <c r="BH20" s="59">
        <f t="shared" si="19"/>
        <v>313</v>
      </c>
      <c r="BI20" s="59">
        <f t="shared" si="19"/>
        <v>315</v>
      </c>
      <c r="BJ20" s="59">
        <f t="shared" si="19"/>
        <v>306</v>
      </c>
      <c r="BK20" s="59">
        <f t="shared" si="19"/>
        <v>284</v>
      </c>
      <c r="BL20" s="59">
        <f t="shared" si="19"/>
        <v>261</v>
      </c>
      <c r="BM20" s="59">
        <f t="shared" si="19"/>
        <v>259.5</v>
      </c>
      <c r="BN20" s="59">
        <f t="shared" si="19"/>
        <v>273.5</v>
      </c>
      <c r="BO20" s="59">
        <f t="shared" si="19"/>
        <v>280.5</v>
      </c>
      <c r="BP20" s="59">
        <f t="shared" si="19"/>
        <v>292.5</v>
      </c>
      <c r="BQ20" s="59">
        <f t="shared" si="19"/>
        <v>299.5</v>
      </c>
      <c r="BR20" s="59"/>
      <c r="BS20" s="59"/>
      <c r="BT20" s="59"/>
      <c r="BU20" s="59">
        <f t="shared" ref="BU20:CC20" si="20">AG30</f>
        <v>311.5</v>
      </c>
      <c r="BV20" s="59">
        <f t="shared" si="20"/>
        <v>337</v>
      </c>
      <c r="BW20" s="59">
        <f t="shared" si="20"/>
        <v>317.5</v>
      </c>
      <c r="BX20" s="59">
        <f t="shared" si="20"/>
        <v>310</v>
      </c>
      <c r="BY20" s="59">
        <f t="shared" si="20"/>
        <v>319</v>
      </c>
      <c r="BZ20" s="59">
        <f t="shared" si="20"/>
        <v>291.5</v>
      </c>
      <c r="CA20" s="59">
        <f t="shared" si="20"/>
        <v>295</v>
      </c>
      <c r="CB20" s="59">
        <f t="shared" si="20"/>
        <v>287</v>
      </c>
      <c r="CC20" s="59">
        <f t="shared" si="20"/>
        <v>261</v>
      </c>
    </row>
    <row r="21" spans="1:81" ht="16.5" customHeight="1" x14ac:dyDescent="0.2">
      <c r="A21" s="67" t="s">
        <v>103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7"/>
      <c r="C23" s="118" t="s">
        <v>106</v>
      </c>
      <c r="D23" s="119">
        <f>DIRECCIONALIDAD!J28/100</f>
        <v>0</v>
      </c>
      <c r="E23" s="118"/>
      <c r="F23" s="118" t="s">
        <v>107</v>
      </c>
      <c r="G23" s="119">
        <f>DIRECCIONALIDAD!J29/100</f>
        <v>1</v>
      </c>
      <c r="H23" s="118"/>
      <c r="I23" s="118" t="s">
        <v>108</v>
      </c>
      <c r="J23" s="119">
        <f>DIRECCIONALIDAD!J30/100</f>
        <v>0</v>
      </c>
      <c r="K23" s="120"/>
      <c r="L23" s="114"/>
      <c r="M23" s="117"/>
      <c r="N23" s="118"/>
      <c r="O23" s="118" t="s">
        <v>106</v>
      </c>
      <c r="P23" s="119">
        <f>DIRECCIONALIDAD!J31/100</f>
        <v>0</v>
      </c>
      <c r="Q23" s="118"/>
      <c r="R23" s="118"/>
      <c r="S23" s="118"/>
      <c r="T23" s="118" t="s">
        <v>107</v>
      </c>
      <c r="U23" s="119">
        <f>DIRECCIONALIDAD!J32/100</f>
        <v>1</v>
      </c>
      <c r="V23" s="118"/>
      <c r="W23" s="118"/>
      <c r="X23" s="118"/>
      <c r="Y23" s="118" t="s">
        <v>108</v>
      </c>
      <c r="Z23" s="119">
        <f>DIRECCIONALIDAD!J33/100</f>
        <v>0</v>
      </c>
      <c r="AA23" s="118"/>
      <c r="AB23" s="118"/>
      <c r="AC23" s="114"/>
      <c r="AD23" s="117"/>
      <c r="AE23" s="118" t="s">
        <v>106</v>
      </c>
      <c r="AF23" s="119">
        <f>DIRECCIONALIDAD!J34/100</f>
        <v>0</v>
      </c>
      <c r="AG23" s="118"/>
      <c r="AH23" s="118"/>
      <c r="AI23" s="118"/>
      <c r="AJ23" s="118" t="s">
        <v>107</v>
      </c>
      <c r="AK23" s="119">
        <f>DIRECCIONALIDAD!J35/100</f>
        <v>1</v>
      </c>
      <c r="AL23" s="118"/>
      <c r="AM23" s="118"/>
      <c r="AN23" s="118" t="s">
        <v>108</v>
      </c>
      <c r="AO23" s="119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77" t="s">
        <v>102</v>
      </c>
      <c r="U24" s="177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5">
        <f>'G-4'!F10</f>
        <v>30</v>
      </c>
      <c r="C25" s="115">
        <f>'G-4'!F11</f>
        <v>44.5</v>
      </c>
      <c r="D25" s="115">
        <f>'G-4'!F12</f>
        <v>40</v>
      </c>
      <c r="E25" s="115">
        <f>'G-4'!F13</f>
        <v>36.5</v>
      </c>
      <c r="F25" s="115">
        <f>'G-4'!F14</f>
        <v>34.5</v>
      </c>
      <c r="G25" s="115">
        <f>'G-4'!F15</f>
        <v>45.5</v>
      </c>
      <c r="H25" s="115">
        <f>'G-4'!F16</f>
        <v>30.5</v>
      </c>
      <c r="I25" s="115">
        <f>'G-4'!F17</f>
        <v>39.5</v>
      </c>
      <c r="J25" s="115">
        <f>'G-4'!F18</f>
        <v>33</v>
      </c>
      <c r="K25" s="115">
        <f>'G-4'!F19</f>
        <v>59.5</v>
      </c>
      <c r="L25" s="116"/>
      <c r="M25" s="115">
        <f>'G-4'!F20</f>
        <v>30</v>
      </c>
      <c r="N25" s="115">
        <f>'G-4'!F21</f>
        <v>28.5</v>
      </c>
      <c r="O25" s="115">
        <f>'G-4'!F22</f>
        <v>31</v>
      </c>
      <c r="P25" s="115">
        <f>'G-4'!M10</f>
        <v>37.5</v>
      </c>
      <c r="Q25" s="115">
        <f>'G-4'!M11</f>
        <v>38</v>
      </c>
      <c r="R25" s="115">
        <f>'G-4'!M12</f>
        <v>39</v>
      </c>
      <c r="S25" s="115">
        <f>'G-4'!M13</f>
        <v>42</v>
      </c>
      <c r="T25" s="115">
        <f>'G-4'!M14</f>
        <v>34.5</v>
      </c>
      <c r="U25" s="115">
        <f>'G-4'!M15</f>
        <v>35.5</v>
      </c>
      <c r="V25" s="115">
        <f>'G-4'!M16</f>
        <v>30.5</v>
      </c>
      <c r="W25" s="115">
        <f>'G-4'!M17</f>
        <v>37</v>
      </c>
      <c r="X25" s="115">
        <f>'G-4'!M18</f>
        <v>46</v>
      </c>
      <c r="Y25" s="115">
        <f>'G-4'!M19</f>
        <v>47.5</v>
      </c>
      <c r="Z25" s="115">
        <f>'G-4'!M20</f>
        <v>29.5</v>
      </c>
      <c r="AA25" s="115">
        <f>'G-4'!M21</f>
        <v>42.5</v>
      </c>
      <c r="AB25" s="115">
        <f>'G-4'!M22</f>
        <v>40</v>
      </c>
      <c r="AC25" s="116"/>
      <c r="AD25" s="115">
        <f>'G-4'!T10</f>
        <v>43</v>
      </c>
      <c r="AE25" s="115">
        <f>'G-4'!T11</f>
        <v>43.5</v>
      </c>
      <c r="AF25" s="115">
        <f>'G-4'!T12</f>
        <v>51</v>
      </c>
      <c r="AG25" s="115">
        <f>'G-4'!T13</f>
        <v>30</v>
      </c>
      <c r="AH25" s="115">
        <f>'G-4'!T14</f>
        <v>50.5</v>
      </c>
      <c r="AI25" s="115">
        <f>'G-4'!T15</f>
        <v>24.5</v>
      </c>
      <c r="AJ25" s="115">
        <f>'G-4'!T16</f>
        <v>37.5</v>
      </c>
      <c r="AK25" s="115">
        <f>'G-4'!T17</f>
        <v>39.5</v>
      </c>
      <c r="AL25" s="115">
        <f>'G-4'!T18</f>
        <v>36.5</v>
      </c>
      <c r="AM25" s="115">
        <f>'G-4'!T19</f>
        <v>30</v>
      </c>
      <c r="AN25" s="115">
        <f>'G-4'!T20</f>
        <v>34.5</v>
      </c>
      <c r="AO25" s="115">
        <f>'G-4'!T21</f>
        <v>23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5"/>
      <c r="C26" s="115"/>
      <c r="D26" s="115"/>
      <c r="E26" s="115">
        <f>B25+C25+D25+E25</f>
        <v>151</v>
      </c>
      <c r="F26" s="115">
        <f t="shared" ref="F26:K26" si="24">C25+D25+E25+F25</f>
        <v>155.5</v>
      </c>
      <c r="G26" s="115">
        <f t="shared" si="24"/>
        <v>156.5</v>
      </c>
      <c r="H26" s="115">
        <f t="shared" si="24"/>
        <v>147</v>
      </c>
      <c r="I26" s="115">
        <f t="shared" si="24"/>
        <v>150</v>
      </c>
      <c r="J26" s="115">
        <f t="shared" si="24"/>
        <v>148.5</v>
      </c>
      <c r="K26" s="115">
        <f t="shared" si="24"/>
        <v>162.5</v>
      </c>
      <c r="L26" s="116"/>
      <c r="M26" s="115"/>
      <c r="N26" s="115"/>
      <c r="O26" s="115"/>
      <c r="P26" s="115">
        <f>M25+N25+O25+P25</f>
        <v>127</v>
      </c>
      <c r="Q26" s="115">
        <f t="shared" ref="Q26:AB26" si="25">N25+O25+P25+Q25</f>
        <v>135</v>
      </c>
      <c r="R26" s="115">
        <f t="shared" si="25"/>
        <v>145.5</v>
      </c>
      <c r="S26" s="115">
        <f t="shared" si="25"/>
        <v>156.5</v>
      </c>
      <c r="T26" s="115">
        <f t="shared" si="25"/>
        <v>153.5</v>
      </c>
      <c r="U26" s="115">
        <f t="shared" si="25"/>
        <v>151</v>
      </c>
      <c r="V26" s="115">
        <f t="shared" si="25"/>
        <v>142.5</v>
      </c>
      <c r="W26" s="115">
        <f t="shared" si="25"/>
        <v>137.5</v>
      </c>
      <c r="X26" s="115">
        <f t="shared" si="25"/>
        <v>149</v>
      </c>
      <c r="Y26" s="115">
        <f t="shared" si="25"/>
        <v>161</v>
      </c>
      <c r="Z26" s="115">
        <f t="shared" si="25"/>
        <v>160</v>
      </c>
      <c r="AA26" s="115">
        <f t="shared" si="25"/>
        <v>165.5</v>
      </c>
      <c r="AB26" s="115">
        <f t="shared" si="25"/>
        <v>159.5</v>
      </c>
      <c r="AC26" s="116"/>
      <c r="AD26" s="115"/>
      <c r="AE26" s="115"/>
      <c r="AF26" s="115"/>
      <c r="AG26" s="115">
        <f>AD25+AE25+AF25+AG25</f>
        <v>167.5</v>
      </c>
      <c r="AH26" s="115">
        <f t="shared" ref="AH26:AO26" si="26">AE25+AF25+AG25+AH25</f>
        <v>175</v>
      </c>
      <c r="AI26" s="115">
        <f t="shared" si="26"/>
        <v>156</v>
      </c>
      <c r="AJ26" s="115">
        <f t="shared" si="26"/>
        <v>142.5</v>
      </c>
      <c r="AK26" s="115">
        <f t="shared" si="26"/>
        <v>152</v>
      </c>
      <c r="AL26" s="115">
        <f t="shared" si="26"/>
        <v>138</v>
      </c>
      <c r="AM26" s="115">
        <f t="shared" si="26"/>
        <v>143.5</v>
      </c>
      <c r="AN26" s="115">
        <f t="shared" si="26"/>
        <v>140.5</v>
      </c>
      <c r="AO26" s="115">
        <f t="shared" si="26"/>
        <v>124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7"/>
      <c r="C27" s="118" t="s">
        <v>106</v>
      </c>
      <c r="D27" s="119">
        <f>DIRECCIONALIDAD!J37/100</f>
        <v>0</v>
      </c>
      <c r="E27" s="118"/>
      <c r="F27" s="118" t="s">
        <v>107</v>
      </c>
      <c r="G27" s="119">
        <f>DIRECCIONALIDAD!J38/100</f>
        <v>1</v>
      </c>
      <c r="H27" s="118"/>
      <c r="I27" s="118" t="s">
        <v>108</v>
      </c>
      <c r="J27" s="119">
        <f>DIRECCIONALIDAD!J39/100</f>
        <v>0</v>
      </c>
      <c r="K27" s="120"/>
      <c r="L27" s="114"/>
      <c r="M27" s="117"/>
      <c r="N27" s="118"/>
      <c r="O27" s="118" t="s">
        <v>106</v>
      </c>
      <c r="P27" s="119">
        <f>DIRECCIONALIDAD!J40/100</f>
        <v>0</v>
      </c>
      <c r="Q27" s="118"/>
      <c r="R27" s="118"/>
      <c r="S27" s="118"/>
      <c r="T27" s="118" t="s">
        <v>107</v>
      </c>
      <c r="U27" s="119">
        <f>DIRECCIONALIDAD!J41/100</f>
        <v>1</v>
      </c>
      <c r="V27" s="118"/>
      <c r="W27" s="118"/>
      <c r="X27" s="118"/>
      <c r="Y27" s="118" t="s">
        <v>108</v>
      </c>
      <c r="Z27" s="119">
        <f>DIRECCIONALIDAD!J42/100</f>
        <v>0</v>
      </c>
      <c r="AA27" s="118"/>
      <c r="AB27" s="120"/>
      <c r="AC27" s="114"/>
      <c r="AD27" s="117"/>
      <c r="AE27" s="118" t="s">
        <v>106</v>
      </c>
      <c r="AF27" s="119">
        <f>DIRECCIONALIDAD!J43/100</f>
        <v>0</v>
      </c>
      <c r="AG27" s="118"/>
      <c r="AH27" s="118"/>
      <c r="AI27" s="118"/>
      <c r="AJ27" s="118" t="s">
        <v>107</v>
      </c>
      <c r="AK27" s="119">
        <f>DIRECCIONALIDAD!J44/100</f>
        <v>1</v>
      </c>
      <c r="AL27" s="118"/>
      <c r="AM27" s="118"/>
      <c r="AN27" s="118" t="s">
        <v>108</v>
      </c>
      <c r="AO27" s="121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77" t="s">
        <v>102</v>
      </c>
      <c r="U28" s="177"/>
      <c r="V28" s="113" t="s">
        <v>109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5">
        <f>B13+B17+B21+B25</f>
        <v>84.5</v>
      </c>
      <c r="C29" s="115">
        <f t="shared" ref="C29:K29" si="27">C13+C17+C21+C25</f>
        <v>115</v>
      </c>
      <c r="D29" s="115">
        <f t="shared" si="27"/>
        <v>75</v>
      </c>
      <c r="E29" s="115">
        <f t="shared" si="27"/>
        <v>63</v>
      </c>
      <c r="F29" s="115">
        <f t="shared" si="27"/>
        <v>78</v>
      </c>
      <c r="G29" s="115">
        <f t="shared" si="27"/>
        <v>71.5</v>
      </c>
      <c r="H29" s="115">
        <f t="shared" si="27"/>
        <v>45.5</v>
      </c>
      <c r="I29" s="115">
        <f t="shared" si="27"/>
        <v>58.5</v>
      </c>
      <c r="J29" s="115">
        <f t="shared" si="27"/>
        <v>57.5</v>
      </c>
      <c r="K29" s="115">
        <f t="shared" si="27"/>
        <v>101</v>
      </c>
      <c r="L29" s="116"/>
      <c r="M29" s="115">
        <f>M13+M17+M21+M25</f>
        <v>54.5</v>
      </c>
      <c r="N29" s="115">
        <f t="shared" ref="N29:AB29" si="28">N13+N17+N21+N25</f>
        <v>48</v>
      </c>
      <c r="O29" s="115">
        <f t="shared" si="28"/>
        <v>65</v>
      </c>
      <c r="P29" s="115">
        <f t="shared" si="28"/>
        <v>71</v>
      </c>
      <c r="Q29" s="115">
        <f t="shared" si="28"/>
        <v>80</v>
      </c>
      <c r="R29" s="115">
        <f t="shared" si="28"/>
        <v>77.5</v>
      </c>
      <c r="S29" s="115">
        <f t="shared" si="28"/>
        <v>84.5</v>
      </c>
      <c r="T29" s="115">
        <f t="shared" si="28"/>
        <v>73</v>
      </c>
      <c r="U29" s="115">
        <f t="shared" si="28"/>
        <v>71</v>
      </c>
      <c r="V29" s="115">
        <f t="shared" si="28"/>
        <v>55.5</v>
      </c>
      <c r="W29" s="115">
        <f t="shared" si="28"/>
        <v>61.5</v>
      </c>
      <c r="X29" s="115">
        <f t="shared" si="28"/>
        <v>71.5</v>
      </c>
      <c r="Y29" s="115">
        <f t="shared" si="28"/>
        <v>85</v>
      </c>
      <c r="Z29" s="115">
        <f t="shared" si="28"/>
        <v>62.5</v>
      </c>
      <c r="AA29" s="115">
        <f t="shared" si="28"/>
        <v>73.5</v>
      </c>
      <c r="AB29" s="115">
        <f t="shared" si="28"/>
        <v>78.5</v>
      </c>
      <c r="AC29" s="116"/>
      <c r="AD29" s="115">
        <f>AD13+AD17+AD21+AD25</f>
        <v>73.5</v>
      </c>
      <c r="AE29" s="115">
        <f t="shared" ref="AE29:AO29" si="29">AE13+AE17+AE21+AE25</f>
        <v>79.5</v>
      </c>
      <c r="AF29" s="115">
        <f t="shared" si="29"/>
        <v>82.5</v>
      </c>
      <c r="AG29" s="115">
        <f t="shared" si="29"/>
        <v>76</v>
      </c>
      <c r="AH29" s="115">
        <f t="shared" si="29"/>
        <v>99</v>
      </c>
      <c r="AI29" s="115">
        <f t="shared" si="29"/>
        <v>60</v>
      </c>
      <c r="AJ29" s="115">
        <f t="shared" si="29"/>
        <v>75</v>
      </c>
      <c r="AK29" s="115">
        <f t="shared" si="29"/>
        <v>85</v>
      </c>
      <c r="AL29" s="115">
        <f t="shared" si="29"/>
        <v>71.5</v>
      </c>
      <c r="AM29" s="115">
        <f t="shared" si="29"/>
        <v>63.5</v>
      </c>
      <c r="AN29" s="115">
        <f t="shared" si="29"/>
        <v>67</v>
      </c>
      <c r="AO29" s="115">
        <f t="shared" si="29"/>
        <v>59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5"/>
      <c r="C30" s="115"/>
      <c r="D30" s="115"/>
      <c r="E30" s="115">
        <f>B29+C29+D29+E29</f>
        <v>337.5</v>
      </c>
      <c r="F30" s="115">
        <f t="shared" ref="F30:K30" si="30">C29+D29+E29+F29</f>
        <v>331</v>
      </c>
      <c r="G30" s="115">
        <f t="shared" si="30"/>
        <v>287.5</v>
      </c>
      <c r="H30" s="115">
        <f t="shared" si="30"/>
        <v>258</v>
      </c>
      <c r="I30" s="115">
        <f t="shared" si="30"/>
        <v>253.5</v>
      </c>
      <c r="J30" s="115">
        <f t="shared" si="30"/>
        <v>233</v>
      </c>
      <c r="K30" s="115">
        <f t="shared" si="30"/>
        <v>262.5</v>
      </c>
      <c r="L30" s="116"/>
      <c r="M30" s="115"/>
      <c r="N30" s="115"/>
      <c r="O30" s="115"/>
      <c r="P30" s="115">
        <f>M29+N29+O29+P29</f>
        <v>238.5</v>
      </c>
      <c r="Q30" s="115">
        <f t="shared" ref="Q30:AB30" si="31">N29+O29+P29+Q29</f>
        <v>264</v>
      </c>
      <c r="R30" s="115">
        <f t="shared" si="31"/>
        <v>293.5</v>
      </c>
      <c r="S30" s="115">
        <f t="shared" si="31"/>
        <v>313</v>
      </c>
      <c r="T30" s="115">
        <f t="shared" si="31"/>
        <v>315</v>
      </c>
      <c r="U30" s="115">
        <f t="shared" si="31"/>
        <v>306</v>
      </c>
      <c r="V30" s="115">
        <f t="shared" si="31"/>
        <v>284</v>
      </c>
      <c r="W30" s="115">
        <f t="shared" si="31"/>
        <v>261</v>
      </c>
      <c r="X30" s="115">
        <f t="shared" si="31"/>
        <v>259.5</v>
      </c>
      <c r="Y30" s="115">
        <f t="shared" si="31"/>
        <v>273.5</v>
      </c>
      <c r="Z30" s="115">
        <f t="shared" si="31"/>
        <v>280.5</v>
      </c>
      <c r="AA30" s="115">
        <f t="shared" si="31"/>
        <v>292.5</v>
      </c>
      <c r="AB30" s="115">
        <f t="shared" si="31"/>
        <v>299.5</v>
      </c>
      <c r="AC30" s="116"/>
      <c r="AD30" s="115"/>
      <c r="AE30" s="115"/>
      <c r="AF30" s="115"/>
      <c r="AG30" s="115">
        <f>AD29+AE29+AF29+AG29</f>
        <v>311.5</v>
      </c>
      <c r="AH30" s="115">
        <f t="shared" ref="AH30:AO30" si="32">AE29+AF29+AG29+AH29</f>
        <v>337</v>
      </c>
      <c r="AI30" s="115">
        <f t="shared" si="32"/>
        <v>317.5</v>
      </c>
      <c r="AJ30" s="115">
        <f t="shared" si="32"/>
        <v>310</v>
      </c>
      <c r="AK30" s="115">
        <f t="shared" si="32"/>
        <v>319</v>
      </c>
      <c r="AL30" s="115">
        <f t="shared" si="32"/>
        <v>291.5</v>
      </c>
      <c r="AM30" s="115">
        <f t="shared" si="32"/>
        <v>295</v>
      </c>
      <c r="AN30" s="115">
        <f t="shared" si="32"/>
        <v>287</v>
      </c>
      <c r="AO30" s="115">
        <f t="shared" si="32"/>
        <v>261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8"/>
      <c r="R32" s="178"/>
      <c r="S32" s="178"/>
      <c r="T32" s="178"/>
      <c r="U32" s="178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G-3</vt:lpstr>
      <vt:lpstr>G-4</vt:lpstr>
      <vt:lpstr>G-Totales</vt:lpstr>
      <vt:lpstr>DIRECCIONALIDAD</vt:lpstr>
      <vt:lpstr>DIAGRAMA DE VOL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2009-04-23T22:05:38Z</cp:lastPrinted>
  <dcterms:created xsi:type="dcterms:W3CDTF">1998-04-02T13:38:56Z</dcterms:created>
  <dcterms:modified xsi:type="dcterms:W3CDTF">2016-05-27T15:15:37Z</dcterms:modified>
</cp:coreProperties>
</file>